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.obando\OneDrive - AGENCIA DE RENOVACION DEL TERRITORIO\Estrategias\PIC\PIC 3\PROCESO PIC 3 21032019\"/>
    </mc:Choice>
  </mc:AlternateContent>
  <workbookProtection workbookAlgorithmName="SHA-512" workbookHashValue="RJ+Rul6dtv4PMN5zSHwjhcMJ+GTMvctMaatWU10vINXcdciYgep0gb8L8M4neE/PZuncwqKJCKLN41XsepwHOA==" workbookSaltValue="PM3qirUJeKKvljfFP3kvVQ==" workbookSpinCount="100000" lockStructure="1"/>
  <bookViews>
    <workbookView xWindow="0" yWindow="0" windowWidth="20490" windowHeight="7755"/>
  </bookViews>
  <sheets>
    <sheet name="PROPUESTA ECONÓMICA" sheetId="1" r:id="rId1"/>
    <sheet name="Listas" sheetId="2" state="hidden" r:id="rId2"/>
  </sheets>
  <definedNames>
    <definedName name="_xlnm.Print_Area" localSheetId="0">'PROPUESTA ECONÓMICA'!$A$1:$G$47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27" i="1" l="1"/>
  <c r="F18" i="1" l="1"/>
  <c r="F26" i="1" l="1"/>
  <c r="B9" i="1"/>
  <c r="F12" i="1" l="1"/>
  <c r="F14" i="1" s="1"/>
  <c r="F15" i="1" s="1"/>
  <c r="C24" i="1"/>
  <c r="F19" i="1"/>
  <c r="F28" i="1" l="1"/>
  <c r="F32" i="1"/>
  <c r="F13" i="1"/>
  <c r="F21" i="1"/>
  <c r="F20" i="1"/>
  <c r="F30" i="1" l="1"/>
  <c r="C23" i="1"/>
  <c r="F22" i="1"/>
  <c r="F17" i="1" l="1"/>
  <c r="F31" i="1" s="1"/>
  <c r="F33" i="1" s="1"/>
</calcChain>
</file>

<file path=xl/sharedStrings.xml><?xml version="1.0" encoding="utf-8"?>
<sst xmlns="http://schemas.openxmlformats.org/spreadsheetml/2006/main" count="69" uniqueCount="66">
  <si>
    <t>No. De municipios</t>
  </si>
  <si>
    <t>ESTRUCTURACIÓN</t>
  </si>
  <si>
    <t>EJECUCIÓN</t>
  </si>
  <si>
    <t xml:space="preserve">FORTALECIMIENTO </t>
  </si>
  <si>
    <t>3.1.2 Administración e Imprevistos Obras</t>
  </si>
  <si>
    <t xml:space="preserve">Costos directos de Obras </t>
  </si>
  <si>
    <t>Del 3.1.1 Costo directo de Obras</t>
  </si>
  <si>
    <t>TOTALES 
ESTRUCTURACIÓN,
EJECUCIÓN Y
FORTALECIMIENTO</t>
  </si>
  <si>
    <t xml:space="preserve">3.1.3 Utilidad de Obras </t>
  </si>
  <si>
    <t xml:space="preserve">4. Fortalecimiento Comunitario </t>
  </si>
  <si>
    <t>3.1.1 Costo directo de Obras</t>
  </si>
  <si>
    <t>TOTAL PROPUESTA ECONÓMICA</t>
  </si>
  <si>
    <t>4.1 Fortalecimiento Comunitario</t>
  </si>
  <si>
    <t xml:space="preserve">2.1 Estudios y Diseños </t>
  </si>
  <si>
    <t>ALTO PATÍA Y NORTE DEL CAUCA</t>
  </si>
  <si>
    <t>ARAUCA</t>
  </si>
  <si>
    <t>BAJO CAUCA Y NORDESTE ANTIOQUEÑO</t>
  </si>
  <si>
    <t>CATATUMBO</t>
  </si>
  <si>
    <t>CHOCÓ</t>
  </si>
  <si>
    <t>CUENCA DEL CAGUÁN Y PIEDEMONTE CAQUETEÑO</t>
  </si>
  <si>
    <t>MONTES DE MARÍA</t>
  </si>
  <si>
    <t>PACÍFICO MEDIO</t>
  </si>
  <si>
    <t>PACÍFICO Y FRONTERA NARIÑENSE</t>
  </si>
  <si>
    <t>SIERRA NEVADA-PERIJÁ-ZONA BANANERA</t>
  </si>
  <si>
    <t>SUR DE BOLÍVAR</t>
  </si>
  <si>
    <t>SUR DEL TOLIMA</t>
  </si>
  <si>
    <t>URABÁ ANTIOQUEÑO</t>
  </si>
  <si>
    <t>Grupo</t>
  </si>
  <si>
    <t>No. de Municipios</t>
  </si>
  <si>
    <t>2.1.1 IVA 19% e ICA 1,38%</t>
  </si>
  <si>
    <t>3.1 Ejecución de Obras.</t>
  </si>
  <si>
    <t>De 3.1 Ejecución de Obras</t>
  </si>
  <si>
    <t>4.1.1 IVA 19% e ICA 1,38%</t>
  </si>
  <si>
    <t>Fortalecimiento a las comunidades y organizaciones ejecutoras</t>
  </si>
  <si>
    <t>Total 4. Fortalecimiento Comunitario</t>
  </si>
  <si>
    <t xml:space="preserve">Ejecución de Obras, Administración y Utilidad </t>
  </si>
  <si>
    <t>De 3.1 Ejecución de Obras.</t>
  </si>
  <si>
    <t>Valor Fortalecimiento</t>
  </si>
  <si>
    <t>Valor Ejecución de componente 3.1 Obras Obras PDET por Municipio</t>
  </si>
  <si>
    <t>Porcentaje del componente 4.1 Fortalecimiento Comunitario Sobre 3.1 Ejecución Obras Obras PDET</t>
  </si>
  <si>
    <t>Estructuración de Obras PDET Niveles II y III</t>
  </si>
  <si>
    <t>De 2.1 Estructuración de Obras PDET Niveles II y III</t>
  </si>
  <si>
    <t xml:space="preserve">3. Ejecución de Obras PDET </t>
  </si>
  <si>
    <t>Administración y  Utilidad de la Ejecución de Obras PDET</t>
  </si>
  <si>
    <t xml:space="preserve">3.2 AU de Ejecución Obras PDET </t>
  </si>
  <si>
    <t>3.2.1 Administración Ejecución Obras PDET</t>
  </si>
  <si>
    <t>3.2.2 Utilidad Ejecución Obras PDET</t>
  </si>
  <si>
    <t>De 3.1 Ejecución de Obras Obras PDET</t>
  </si>
  <si>
    <t>De 4.1 Estructuración de Obras PDET Niveles II y III</t>
  </si>
  <si>
    <t>Total 2. Estructuración de Obras PDET</t>
  </si>
  <si>
    <t>1100 millones por cada municipio</t>
  </si>
  <si>
    <t>1. Bolsa de inversión para 2. Estructuración de Obras PDET y 3.1 Ejecución de Obras</t>
  </si>
  <si>
    <r>
      <t xml:space="preserve">NOTA 2. Los valores de los componentes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son inmodificables y no son susceptibles de oferta.</t>
    </r>
  </si>
  <si>
    <r>
      <t xml:space="preserve">NOTA 3: El componente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corresponde al 11,34% del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>ambos conforman la inversión en estructuración de proyectos y ejecución de obras a través de contratos derivados con ejecutores de proyectos. Los recursos que no logren ser ejecutados deberán ser reintegrados a la cuenta que disponga el PA-FCP.</t>
    </r>
  </si>
  <si>
    <r>
      <t xml:space="preserve">NOTA 4: El contratista podrá facturar cada componente principal de la siguiente manera: 
2. Estructuración de Obras PDET: El valor aprobado por el comité operativo correspondiente a los estudios técnicos y diseños recibidos a satisfacción.  
3. Ejecución de Obras PDET: El avance físico del componente </t>
    </r>
    <r>
      <rPr>
        <i/>
        <sz val="11"/>
        <color theme="1"/>
        <rFont val="Calibri"/>
        <family val="2"/>
        <scheme val="minor"/>
      </rPr>
      <t>3.1 Ejecución Obras Obras PDET</t>
    </r>
    <r>
      <rPr>
        <sz val="11"/>
        <color theme="1"/>
        <rFont val="Calibri"/>
        <family val="2"/>
        <scheme val="minor"/>
      </rPr>
      <t xml:space="preserve"> ( contratadas con ejecutores de proyectos) y su valor correspondiente al porcentaje ofertado en los componentes de </t>
    </r>
    <r>
      <rPr>
        <i/>
        <sz val="11"/>
        <color theme="1"/>
        <rFont val="Calibri"/>
        <family val="2"/>
        <scheme val="minor"/>
      </rPr>
      <t>3.2 AU de Ejecución Obras PDET.</t>
    </r>
    <r>
      <rPr>
        <sz val="11"/>
        <color theme="1"/>
        <rFont val="Calibri"/>
        <family val="2"/>
        <scheme val="minor"/>
      </rPr>
      <t xml:space="preserve">
4. Fortalecimiento Comunitario: El valor de los entregables recibidos a satisfacción, conforme con el plan operativo presentado y aprobado por el Comité Operativo.</t>
    </r>
  </si>
  <si>
    <r>
      <t xml:space="preserve">NOTA 5: Los valores de IVA y demás impuestos, deducciones y retenciones a que haya lugar, aplicables a los componentes de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se encuentran incluidos valor total indicado de cada uno de estos componentes. </t>
    </r>
  </si>
  <si>
    <r>
      <t xml:space="preserve">NOTA 6: Para el componente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el IVA sobre la utilidad de los contratos derivados que se suscriban con ejecutores de proyectos y de </t>
    </r>
    <r>
      <rPr>
        <i/>
        <sz val="11"/>
        <color theme="1"/>
        <rFont val="Calibri"/>
        <family val="2"/>
        <scheme val="minor"/>
      </rPr>
      <t xml:space="preserve">3.2.2 Utilidad Ejecución Obras PDET </t>
    </r>
    <r>
      <rPr>
        <sz val="11"/>
        <color theme="1"/>
        <rFont val="Calibri"/>
        <family val="2"/>
        <scheme val="minor"/>
      </rPr>
      <t>se encuentra incluido dentro de cada componente.</t>
    </r>
  </si>
  <si>
    <r>
      <t xml:space="preserve">NOTA 7: Para el componente </t>
    </r>
    <r>
      <rPr>
        <i/>
        <sz val="11"/>
        <color theme="1"/>
        <rFont val="Calibri"/>
        <family val="2"/>
        <scheme val="minor"/>
      </rPr>
      <t>3.2.1 Administración Ejecución Obras PDET</t>
    </r>
    <r>
      <rPr>
        <sz val="11"/>
        <color theme="1"/>
        <rFont val="Calibri"/>
        <family val="2"/>
        <scheme val="minor"/>
      </rPr>
      <t xml:space="preserve">, se estableció un porcentaje máximo de 16,00%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de la oferta económica a presentar por el contratista debe ser menor o igual a este porcentaje. Un valor superior será causal inmediata de rechazo de la propuesta.</t>
    </r>
  </si>
  <si>
    <r>
      <t xml:space="preserve">NOTA 8: Para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(IVA incluido) se estableció un porcentaje máximo de 4,30%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la oferta económica a presentar por el contratista debe ser menor o igual a este porcentaje. Un valor superior será causal inmediata de rechazo de la propuesta.</t>
    </r>
  </si>
  <si>
    <t>NOTA 10: El contratista podrá solicitar al Comité Operativo el traslado de recursos del componente 3.1 al 2., presentando las debidas justificaciones técnicas y presupuestales. No obstante, en nigún caso se podrán trasladar recursos de componente 2. al 3.1.</t>
  </si>
  <si>
    <r>
      <t xml:space="preserve">NOTA 11: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corresponde a la utilidad del contratista por la Ejecución de proyectos Obras PDET a través de la contratos derivados con ejecutores de proyectos. El Contratista, será el responsable por la Ejecución de la Estrategia Obras PDET y la ejecución de cada uno de los contratos derivados que suscriba con los ejecutores de proyectos; y en ningún caso podrá ser el ejecutor de los contratos derivados. </t>
    </r>
  </si>
  <si>
    <r>
      <t>NOTA 12: En caso de resultar remanentes en el componente</t>
    </r>
    <r>
      <rPr>
        <i/>
        <sz val="11"/>
        <color theme="1"/>
        <rFont val="Calibri"/>
        <family val="2"/>
        <scheme val="minor"/>
      </rPr>
      <t xml:space="preserve"> 4. Fortalecimiento Comunitario</t>
    </r>
    <r>
      <rPr>
        <sz val="11"/>
        <color theme="1"/>
        <rFont val="Calibri"/>
        <family val="2"/>
        <scheme val="minor"/>
      </rPr>
      <t xml:space="preserve"> se podrá trasladar el recurso a los componentes </t>
    </r>
    <r>
      <rPr>
        <i/>
        <sz val="11"/>
        <color theme="1"/>
        <rFont val="Calibri"/>
        <family val="2"/>
        <scheme val="minor"/>
      </rPr>
      <t xml:space="preserve"> 2. Estructuración de Obras PDET y 3.1 Ejecución de Obras</t>
    </r>
    <r>
      <rPr>
        <sz val="11"/>
        <color theme="1"/>
        <rFont val="Calibri"/>
        <family val="2"/>
        <scheme val="minor"/>
      </rPr>
      <t>, previa aprobación de la supervisión del contrato y visto bueno del  Comité Operativo.</t>
    </r>
  </si>
  <si>
    <r>
      <t xml:space="preserve">NOTA 1: La propuesta económica serán los valores ofertados sobre los componentes </t>
    </r>
    <r>
      <rPr>
        <i/>
        <sz val="11"/>
        <color theme="1"/>
        <rFont val="Calibri"/>
        <family val="2"/>
        <scheme val="minor"/>
      </rPr>
      <t>3.2.1 AU de Ejecución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en las celdas sombreadas. Ambos valores corresponden a los costos indirectos del componente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>. El valor del componente 3</t>
    </r>
    <r>
      <rPr>
        <i/>
        <sz val="11"/>
        <color theme="1"/>
        <rFont val="Calibri"/>
        <family val="2"/>
        <scheme val="minor"/>
      </rPr>
      <t>. Ejecución de Obras PDET</t>
    </r>
    <r>
      <rPr>
        <sz val="11"/>
        <color theme="1"/>
        <rFont val="Calibri"/>
        <family val="2"/>
        <scheme val="minor"/>
      </rPr>
      <t xml:space="preserve"> será la suma de los valores ofertados por el proponente (3.2.1 + 3.2.2) y 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, monto destinado para la contratración de obras con ejecutores de proyectos.</t>
    </r>
  </si>
  <si>
    <t xml:space="preserve">Total 3. Ejecución de Obras PDET </t>
  </si>
  <si>
    <t xml:space="preserve">2. Estructuración y Verificación de Obras PDET  </t>
  </si>
  <si>
    <r>
      <t xml:space="preserve">NOTA 9: Los contratos derivados que suscriba el contratista con los ejecutores de proyectos en 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 xml:space="preserve"> tienen los siguientes porcentajes máximos para los costos indirectos: Administración e Imprevistos 21% y Utilidad 4,7%.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</si>
</sst>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_(&quot;$&quot;\ * #,##0.0_);_(&quot;$&quot;\ * \(#,##0.0\);_(&quot;$&quot;\ * &quot;-&quot;??_);_(@_)"/>
    <numFmt numFmtId="169" formatCode="_(&quot;$&quot;\ * #,##0_);_(&quot;$&quot;\ * \(#,##0\);_(&quot;$&quot;\ * &quot;-&quot;??_);_(@_)"/>
    <numFmt numFmtId="170" formatCode="_(&quot;$&quot;\ * #,##0.0_);_(&quot;$&quot;\ * \(#,##0.0\);_(&quot;$&quot;\ * &quot;-&quot;?_);_(@_)"/>
    <numFmt numFmtId="171" formatCode="0.000%"/>
    <numFmt numFmtId="172" formatCode="0.0000%"/>
    <numFmt numFmtId="173" formatCode="0.0000000000000000%"/>
    <numFmt numFmtId="174" formatCode="_(&quot;$&quot;\ * #,##0.00000_);_(&quot;$&quot;\ * \(#,##0.00000\);_(&quot;$&quot;\ * &quot;-&quot;??_);_(@_)"/>
    <numFmt numFmtId="175" formatCode="_(&quot;$&quot;\ * #,##0.000000_);_(&quot;$&quot;\ * \(#,##0.000000\);_(&quot;$&quot;\ * &quot;-&quot;??_);_(@_)"/>
    <numFmt numFmtId="176" formatCode="0.000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2">
    <xf numFmtId="0" fontId="0" fillId="0" borderId="0" xfId="0"/>
    <xf numFmtId="9" fontId="0" fillId="0" borderId="0" xfId="1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0" fillId="0" borderId="0" xfId="0" applyNumberFormat="1" applyFont="1" applyBorder="1" applyAlignment="1">
      <alignment horizontal="right" vertical="center"/>
    </xf>
    <xf numFmtId="0" fontId="0" fillId="0" borderId="0" xfId="0" applyBorder="1"/>
    <xf numFmtId="9" fontId="0" fillId="0" borderId="11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9" fontId="7" fillId="3" borderId="25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 indent="7"/>
    </xf>
    <xf numFmtId="0" fontId="6" fillId="0" borderId="24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38" xfId="0" applyFont="1" applyBorder="1" applyAlignment="1">
      <alignment horizontal="left" vertical="center" wrapText="1" indent="3"/>
    </xf>
    <xf numFmtId="0" fontId="3" fillId="0" borderId="38" xfId="0" applyFont="1" applyBorder="1" applyAlignment="1">
      <alignment horizontal="left" vertical="center" wrapText="1" indent="7"/>
    </xf>
    <xf numFmtId="0" fontId="3" fillId="0" borderId="38" xfId="0" applyFont="1" applyBorder="1" applyAlignment="1">
      <alignment horizontal="left" vertical="center" indent="7"/>
    </xf>
    <xf numFmtId="169" fontId="1" fillId="0" borderId="17" xfId="2" applyNumberFormat="1" applyFont="1" applyBorder="1" applyAlignment="1">
      <alignment vertical="center"/>
    </xf>
    <xf numFmtId="169" fontId="1" fillId="0" borderId="27" xfId="2" applyNumberFormat="1" applyFont="1" applyBorder="1" applyAlignment="1">
      <alignment vertical="center"/>
    </xf>
    <xf numFmtId="169" fontId="1" fillId="0" borderId="37" xfId="2" applyNumberFormat="1" applyFont="1" applyBorder="1" applyAlignment="1">
      <alignment vertical="center"/>
    </xf>
    <xf numFmtId="169" fontId="1" fillId="0" borderId="39" xfId="2" applyNumberFormat="1" applyFont="1" applyBorder="1" applyAlignment="1">
      <alignment vertical="center"/>
    </xf>
    <xf numFmtId="169" fontId="0" fillId="0" borderId="20" xfId="2" applyNumberFormat="1" applyFont="1" applyBorder="1" applyAlignment="1">
      <alignment vertical="center"/>
    </xf>
    <xf numFmtId="169" fontId="0" fillId="0" borderId="22" xfId="2" applyNumberFormat="1" applyFont="1" applyBorder="1" applyAlignment="1">
      <alignment vertical="center"/>
    </xf>
    <xf numFmtId="169" fontId="0" fillId="0" borderId="32" xfId="2" applyNumberFormat="1" applyFont="1" applyBorder="1" applyAlignment="1">
      <alignment vertical="center"/>
    </xf>
    <xf numFmtId="169" fontId="0" fillId="0" borderId="27" xfId="2" applyNumberFormat="1" applyFont="1" applyBorder="1" applyAlignment="1">
      <alignment vertical="center"/>
    </xf>
    <xf numFmtId="169" fontId="0" fillId="0" borderId="8" xfId="2" applyNumberFormat="1" applyFont="1" applyBorder="1" applyAlignment="1">
      <alignment horizontal="right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right" vertical="center"/>
    </xf>
    <xf numFmtId="169" fontId="0" fillId="3" borderId="0" xfId="0" applyNumberFormat="1" applyFill="1" applyBorder="1" applyAlignment="1">
      <alignment horizontal="right" vertical="center"/>
    </xf>
    <xf numFmtId="166" fontId="0" fillId="3" borderId="0" xfId="0" applyNumberFormat="1" applyFill="1" applyBorder="1" applyAlignment="1">
      <alignment horizontal="right" vertical="center"/>
    </xf>
    <xf numFmtId="167" fontId="0" fillId="3" borderId="0" xfId="1" applyNumberFormat="1" applyFont="1" applyFill="1" applyBorder="1" applyAlignment="1">
      <alignment horizontal="right" vertical="center"/>
    </xf>
    <xf numFmtId="164" fontId="0" fillId="3" borderId="0" xfId="2" applyFont="1" applyFill="1" applyBorder="1" applyAlignment="1">
      <alignment horizontal="right" vertical="center"/>
    </xf>
    <xf numFmtId="0" fontId="0" fillId="3" borderId="0" xfId="1" applyNumberFormat="1" applyFont="1" applyFill="1" applyBorder="1" applyAlignment="1">
      <alignment horizontal="right" vertical="center"/>
    </xf>
    <xf numFmtId="9" fontId="0" fillId="3" borderId="0" xfId="0" applyNumberFormat="1" applyFont="1" applyFill="1" applyBorder="1" applyAlignment="1">
      <alignment horizontal="right" vertical="center"/>
    </xf>
    <xf numFmtId="167" fontId="0" fillId="3" borderId="0" xfId="1" applyNumberFormat="1" applyFont="1" applyFill="1" applyBorder="1"/>
    <xf numFmtId="0" fontId="1" fillId="3" borderId="0" xfId="1" applyNumberFormat="1" applyFont="1" applyFill="1" applyBorder="1" applyAlignment="1">
      <alignment vertical="center"/>
    </xf>
    <xf numFmtId="170" fontId="1" fillId="3" borderId="0" xfId="1" applyNumberFormat="1" applyFont="1" applyFill="1" applyBorder="1" applyAlignment="1">
      <alignment vertical="center"/>
    </xf>
    <xf numFmtId="169" fontId="1" fillId="3" borderId="0" xfId="2" applyNumberFormat="1" applyFont="1" applyFill="1" applyBorder="1" applyAlignment="1">
      <alignment vertical="center"/>
    </xf>
    <xf numFmtId="168" fontId="1" fillId="3" borderId="0" xfId="2" applyNumberFormat="1" applyFont="1" applyFill="1" applyBorder="1"/>
    <xf numFmtId="169" fontId="1" fillId="3" borderId="0" xfId="2" applyNumberFormat="1" applyFont="1" applyFill="1" applyBorder="1"/>
    <xf numFmtId="168" fontId="1" fillId="3" borderId="0" xfId="2" applyNumberFormat="1" applyFont="1" applyFill="1" applyBorder="1" applyAlignment="1">
      <alignment vertical="center"/>
    </xf>
    <xf numFmtId="10" fontId="1" fillId="3" borderId="0" xfId="1" applyNumberFormat="1" applyFont="1" applyFill="1" applyBorder="1" applyAlignment="1">
      <alignment vertical="center"/>
    </xf>
    <xf numFmtId="168" fontId="0" fillId="3" borderId="0" xfId="2" applyNumberFormat="1" applyFont="1" applyFill="1" applyBorder="1"/>
    <xf numFmtId="168" fontId="0" fillId="3" borderId="0" xfId="2" applyNumberFormat="1" applyFont="1" applyFill="1" applyBorder="1" applyAlignment="1">
      <alignment vertical="center"/>
    </xf>
    <xf numFmtId="169" fontId="0" fillId="3" borderId="0" xfId="2" applyNumberFormat="1" applyFont="1" applyFill="1" applyBorder="1"/>
    <xf numFmtId="169" fontId="0" fillId="3" borderId="0" xfId="0" applyNumberFormat="1" applyFill="1" applyBorder="1"/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9" fontId="0" fillId="0" borderId="0" xfId="0" applyNumberFormat="1" applyBorder="1"/>
    <xf numFmtId="10" fontId="0" fillId="0" borderId="0" xfId="1" applyNumberFormat="1" applyFont="1" applyBorder="1"/>
    <xf numFmtId="10" fontId="0" fillId="0" borderId="0" xfId="1" applyNumberFormat="1" applyFont="1"/>
    <xf numFmtId="169" fontId="0" fillId="0" borderId="0" xfId="0" applyNumberFormat="1"/>
    <xf numFmtId="10" fontId="9" fillId="3" borderId="24" xfId="0" applyNumberFormat="1" applyFont="1" applyFill="1" applyBorder="1" applyAlignment="1">
      <alignment horizontal="center" vertical="center"/>
    </xf>
    <xf numFmtId="171" fontId="4" fillId="0" borderId="0" xfId="1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165" fontId="0" fillId="0" borderId="0" xfId="3" applyFont="1"/>
    <xf numFmtId="0" fontId="12" fillId="0" borderId="2" xfId="0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/>
    </xf>
    <xf numFmtId="0" fontId="10" fillId="0" borderId="0" xfId="0" applyFont="1" applyBorder="1"/>
    <xf numFmtId="169" fontId="0" fillId="4" borderId="39" xfId="2" applyNumberFormat="1" applyFont="1" applyFill="1" applyBorder="1" applyAlignment="1" applyProtection="1">
      <alignment vertical="center"/>
      <protection locked="0"/>
    </xf>
    <xf numFmtId="10" fontId="0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172" fontId="0" fillId="0" borderId="0" xfId="1" applyNumberFormat="1" applyFont="1"/>
    <xf numFmtId="164" fontId="0" fillId="0" borderId="0" xfId="2" applyFont="1"/>
    <xf numFmtId="172" fontId="0" fillId="0" borderId="0" xfId="1" applyNumberFormat="1" applyFont="1" applyFill="1"/>
    <xf numFmtId="10" fontId="0" fillId="0" borderId="0" xfId="0" applyNumberFormat="1" applyBorder="1"/>
    <xf numFmtId="10" fontId="0" fillId="0" borderId="0" xfId="0" applyNumberFormat="1"/>
    <xf numFmtId="164" fontId="0" fillId="0" borderId="0" xfId="0" applyNumberFormat="1"/>
    <xf numFmtId="169" fontId="4" fillId="0" borderId="0" xfId="0" applyNumberFormat="1" applyFont="1" applyAlignment="1">
      <alignment vertical="center"/>
    </xf>
    <xf numFmtId="172" fontId="4" fillId="0" borderId="0" xfId="1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4" fontId="5" fillId="0" borderId="0" xfId="2" applyFont="1" applyAlignment="1">
      <alignment vertical="center"/>
    </xf>
    <xf numFmtId="175" fontId="0" fillId="0" borderId="0" xfId="0" applyNumberFormat="1"/>
    <xf numFmtId="0" fontId="7" fillId="3" borderId="49" xfId="0" applyFont="1" applyFill="1" applyBorder="1" applyAlignment="1">
      <alignment horizontal="left" vertical="center"/>
    </xf>
    <xf numFmtId="10" fontId="9" fillId="3" borderId="48" xfId="0" applyNumberFormat="1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vertical="center" wrapText="1"/>
    </xf>
    <xf numFmtId="10" fontId="9" fillId="0" borderId="51" xfId="1" applyNumberFormat="1" applyFont="1" applyBorder="1" applyAlignment="1" applyProtection="1">
      <alignment horizontal="center" vertical="center"/>
    </xf>
    <xf numFmtId="10" fontId="9" fillId="0" borderId="50" xfId="0" applyNumberFormat="1" applyFont="1" applyFill="1" applyBorder="1" applyAlignment="1" applyProtection="1">
      <alignment horizontal="center" vertical="center"/>
    </xf>
    <xf numFmtId="10" fontId="9" fillId="3" borderId="50" xfId="0" applyNumberFormat="1" applyFont="1" applyFill="1" applyBorder="1" applyAlignment="1">
      <alignment horizontal="center" vertical="center"/>
    </xf>
    <xf numFmtId="174" fontId="0" fillId="0" borderId="0" xfId="2" applyNumberFormat="1" applyFont="1"/>
    <xf numFmtId="176" fontId="0" fillId="0" borderId="0" xfId="0" applyNumberFormat="1" applyFont="1" applyAlignment="1">
      <alignment vertical="center"/>
    </xf>
    <xf numFmtId="169" fontId="5" fillId="0" borderId="0" xfId="0" applyNumberFormat="1" applyFont="1" applyAlignment="1">
      <alignment vertical="center"/>
    </xf>
    <xf numFmtId="0" fontId="0" fillId="0" borderId="6" xfId="0" applyBorder="1" applyAlignment="1">
      <alignment horizontal="left" vertical="center"/>
    </xf>
    <xf numFmtId="169" fontId="0" fillId="0" borderId="2" xfId="2" applyNumberFormat="1" applyFont="1" applyBorder="1" applyAlignment="1">
      <alignment vertical="center"/>
    </xf>
    <xf numFmtId="169" fontId="0" fillId="0" borderId="2" xfId="2" applyNumberFormat="1" applyFont="1" applyBorder="1"/>
    <xf numFmtId="0" fontId="0" fillId="0" borderId="0" xfId="0" applyFill="1" applyBorder="1"/>
    <xf numFmtId="168" fontId="1" fillId="0" borderId="0" xfId="2" applyNumberFormat="1" applyFont="1" applyFill="1" applyBorder="1"/>
    <xf numFmtId="164" fontId="0" fillId="0" borderId="0" xfId="0" applyNumberFormat="1" applyFill="1"/>
    <xf numFmtId="164" fontId="0" fillId="0" borderId="0" xfId="2" applyFont="1" applyFill="1"/>
    <xf numFmtId="0" fontId="0" fillId="0" borderId="0" xfId="0" applyFill="1"/>
    <xf numFmtId="164" fontId="0" fillId="0" borderId="0" xfId="0" applyNumberFormat="1" applyFill="1" applyBorder="1"/>
    <xf numFmtId="0" fontId="7" fillId="3" borderId="52" xfId="0" applyFont="1" applyFill="1" applyBorder="1" applyAlignment="1">
      <alignment horizontal="left" vertical="center"/>
    </xf>
    <xf numFmtId="9" fontId="0" fillId="0" borderId="21" xfId="0" applyNumberFormat="1" applyBorder="1" applyAlignment="1">
      <alignment vertical="center"/>
    </xf>
    <xf numFmtId="9" fontId="0" fillId="0" borderId="23" xfId="0" applyNumberFormat="1" applyBorder="1" applyAlignment="1">
      <alignment vertical="center"/>
    </xf>
    <xf numFmtId="10" fontId="9" fillId="3" borderId="53" xfId="0" applyNumberFormat="1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left" vertical="center"/>
    </xf>
    <xf numFmtId="0" fontId="4" fillId="0" borderId="55" xfId="0" applyFont="1" applyBorder="1" applyAlignment="1">
      <alignment horizontal="left" vertical="center" wrapText="1" indent="3"/>
    </xf>
    <xf numFmtId="169" fontId="1" fillId="0" borderId="56" xfId="2" applyNumberFormat="1" applyFont="1" applyBorder="1" applyAlignment="1">
      <alignment vertical="center"/>
    </xf>
    <xf numFmtId="9" fontId="0" fillId="0" borderId="57" xfId="0" applyNumberFormat="1" applyBorder="1" applyAlignment="1">
      <alignment vertical="center"/>
    </xf>
    <xf numFmtId="0" fontId="6" fillId="0" borderId="59" xfId="0" applyFont="1" applyBorder="1" applyAlignment="1">
      <alignment vertical="center"/>
    </xf>
    <xf numFmtId="9" fontId="0" fillId="3" borderId="0" xfId="0" applyNumberFormat="1" applyFill="1" applyBorder="1" applyAlignment="1">
      <alignment horizontal="center" vertical="center"/>
    </xf>
    <xf numFmtId="10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 indent="7"/>
    </xf>
    <xf numFmtId="0" fontId="0" fillId="0" borderId="0" xfId="1" applyNumberFormat="1" applyFont="1"/>
    <xf numFmtId="0" fontId="6" fillId="0" borderId="0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169" fontId="1" fillId="0" borderId="60" xfId="2" applyNumberFormat="1" applyFont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7" fillId="3" borderId="52" xfId="0" applyFont="1" applyFill="1" applyBorder="1" applyAlignment="1">
      <alignment vertical="center" wrapText="1"/>
    </xf>
    <xf numFmtId="0" fontId="3" fillId="0" borderId="63" xfId="0" applyFont="1" applyBorder="1" applyAlignment="1">
      <alignment horizontal="left" vertical="center" wrapText="1" indent="7"/>
    </xf>
    <xf numFmtId="169" fontId="1" fillId="4" borderId="64" xfId="2" applyNumberFormat="1" applyFont="1" applyFill="1" applyBorder="1" applyAlignment="1" applyProtection="1">
      <alignment vertical="center"/>
      <protection locked="0"/>
    </xf>
    <xf numFmtId="10" fontId="9" fillId="3" borderId="0" xfId="0" applyNumberFormat="1" applyFont="1" applyFill="1" applyBorder="1" applyAlignment="1" applyProtection="1">
      <alignment horizontal="center" vertical="center"/>
    </xf>
    <xf numFmtId="169" fontId="1" fillId="3" borderId="0" xfId="2" applyNumberFormat="1" applyFont="1" applyFill="1" applyBorder="1" applyAlignment="1" applyProtection="1">
      <alignment vertical="center"/>
      <protection locked="0"/>
    </xf>
    <xf numFmtId="10" fontId="9" fillId="3" borderId="61" xfId="0" applyNumberFormat="1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left" vertical="center"/>
    </xf>
    <xf numFmtId="169" fontId="1" fillId="0" borderId="65" xfId="2" applyNumberFormat="1" applyFont="1" applyBorder="1" applyAlignment="1">
      <alignment vertical="center"/>
    </xf>
    <xf numFmtId="10" fontId="9" fillId="3" borderId="66" xfId="0" applyNumberFormat="1" applyFont="1" applyFill="1" applyBorder="1" applyAlignment="1">
      <alignment horizontal="center" vertical="center" wrapText="1"/>
    </xf>
    <xf numFmtId="9" fontId="7" fillId="3" borderId="16" xfId="0" applyNumberFormat="1" applyFont="1" applyFill="1" applyBorder="1" applyAlignment="1">
      <alignment vertical="center" wrapText="1"/>
    </xf>
    <xf numFmtId="0" fontId="6" fillId="0" borderId="59" xfId="0" applyFont="1" applyBorder="1" applyAlignment="1">
      <alignment vertical="center" wrapText="1"/>
    </xf>
    <xf numFmtId="0" fontId="0" fillId="0" borderId="40" xfId="0" applyFont="1" applyBorder="1" applyAlignment="1">
      <alignment horizontal="left" vertical="center" wrapText="1"/>
    </xf>
    <xf numFmtId="0" fontId="0" fillId="0" borderId="41" xfId="0" applyFont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0" fillId="0" borderId="47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center" vertical="center"/>
    </xf>
    <xf numFmtId="9" fontId="0" fillId="0" borderId="21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0" fontId="0" fillId="0" borderId="29" xfId="1" applyNumberFormat="1" applyFont="1" applyBorder="1" applyAlignment="1">
      <alignment horizontal="center" vertical="center" wrapText="1"/>
    </xf>
    <xf numFmtId="10" fontId="0" fillId="0" borderId="30" xfId="1" applyNumberFormat="1" applyFont="1" applyBorder="1" applyAlignment="1">
      <alignment horizontal="center" vertical="center"/>
    </xf>
    <xf numFmtId="10" fontId="0" fillId="0" borderId="28" xfId="1" applyNumberFormat="1" applyFont="1" applyBorder="1" applyAlignment="1">
      <alignment horizontal="center" vertical="center"/>
    </xf>
    <xf numFmtId="10" fontId="0" fillId="0" borderId="31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33" xfId="1" applyNumberFormat="1" applyFont="1" applyBorder="1" applyAlignment="1">
      <alignment horizontal="center" vertical="center"/>
    </xf>
    <xf numFmtId="10" fontId="0" fillId="0" borderId="34" xfId="1" applyNumberFormat="1" applyFont="1" applyBorder="1" applyAlignment="1">
      <alignment horizontal="center" vertical="center"/>
    </xf>
    <xf numFmtId="10" fontId="0" fillId="0" borderId="35" xfId="1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9" fontId="7" fillId="3" borderId="58" xfId="0" applyNumberFormat="1" applyFont="1" applyFill="1" applyBorder="1" applyAlignment="1">
      <alignment horizontal="center" vertical="center" wrapText="1"/>
    </xf>
    <xf numFmtId="9" fontId="7" fillId="3" borderId="1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9" fontId="7" fillId="3" borderId="38" xfId="0" applyNumberFormat="1" applyFont="1" applyFill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64"/>
  <sheetViews>
    <sheetView showGridLines="0" showRowColHeaders="0" tabSelected="1" zoomScale="110" zoomScaleNormal="110" zoomScaleSheetLayoutView="100" workbookViewId="0">
      <selection activeCell="B2" sqref="B2:F3"/>
    </sheetView>
  </sheetViews>
  <sheetFormatPr baseColWidth="10" defaultColWidth="11.42578125" defaultRowHeight="15" zeroHeight="1" x14ac:dyDescent="0.25"/>
  <cols>
    <col min="1" max="1" width="2.85546875" style="28" customWidth="1"/>
    <col min="2" max="2" width="17.7109375" customWidth="1"/>
    <col min="3" max="3" width="9.140625" customWidth="1"/>
    <col min="4" max="4" width="28.5703125" customWidth="1"/>
    <col min="5" max="5" width="60.7109375" customWidth="1"/>
    <col min="6" max="6" width="21" customWidth="1"/>
    <col min="7" max="7" width="2.85546875" style="30" customWidth="1"/>
    <col min="8" max="8" width="22.5703125" customWidth="1"/>
    <col min="9" max="9" width="27.42578125" bestFit="1" customWidth="1"/>
    <col min="10" max="10" width="19.42578125" bestFit="1" customWidth="1"/>
    <col min="11" max="11" width="18.42578125" bestFit="1" customWidth="1"/>
  </cols>
  <sheetData>
    <row r="1" spans="1:11" s="7" customFormat="1" x14ac:dyDescent="0.25">
      <c r="A1" s="30"/>
      <c r="B1" s="30"/>
      <c r="C1" s="30"/>
      <c r="D1" s="30"/>
      <c r="E1" s="30"/>
      <c r="F1" s="30"/>
      <c r="G1" s="30"/>
    </row>
    <row r="2" spans="1:11" s="7" customFormat="1" ht="15" customHeight="1" x14ac:dyDescent="0.25">
      <c r="A2" s="30"/>
      <c r="B2" s="143" t="s">
        <v>15</v>
      </c>
      <c r="C2" s="143"/>
      <c r="D2" s="143"/>
      <c r="E2" s="143"/>
      <c r="F2" s="143"/>
      <c r="G2" s="30"/>
      <c r="I2" s="68"/>
    </row>
    <row r="3" spans="1:11" s="7" customFormat="1" ht="15" customHeight="1" x14ac:dyDescent="0.25">
      <c r="A3" s="30"/>
      <c r="B3" s="143"/>
      <c r="C3" s="143"/>
      <c r="D3" s="143"/>
      <c r="E3" s="143"/>
      <c r="F3" s="143"/>
      <c r="G3" s="30"/>
    </row>
    <row r="4" spans="1:11" s="7" customFormat="1" ht="15" customHeight="1" thickBot="1" x14ac:dyDescent="0.3">
      <c r="A4" s="30"/>
      <c r="B4" s="30"/>
      <c r="C4" s="30"/>
      <c r="D4" s="30"/>
      <c r="E4" s="30"/>
      <c r="F4" s="30"/>
      <c r="G4" s="30"/>
    </row>
    <row r="5" spans="1:11" s="7" customFormat="1" hidden="1" x14ac:dyDescent="0.25">
      <c r="A5" s="30"/>
      <c r="B5" s="159" t="s">
        <v>0</v>
      </c>
      <c r="C5" s="160"/>
      <c r="D5" s="160"/>
      <c r="E5" s="161"/>
      <c r="F5" s="9">
        <f>VLOOKUP(B2,Listas!A4:B16,2,0)</f>
        <v>3</v>
      </c>
      <c r="G5" s="31"/>
    </row>
    <row r="6" spans="1:11" s="7" customFormat="1" hidden="1" x14ac:dyDescent="0.25">
      <c r="A6" s="30"/>
      <c r="B6" s="162" t="s">
        <v>38</v>
      </c>
      <c r="C6" s="163"/>
      <c r="D6" s="163"/>
      <c r="E6" s="164"/>
      <c r="F6" s="27">
        <v>987964792.52739358</v>
      </c>
      <c r="G6" s="32"/>
    </row>
    <row r="7" spans="1:11" s="7" customFormat="1" hidden="1" x14ac:dyDescent="0.25">
      <c r="A7" s="30"/>
      <c r="B7" s="165" t="s">
        <v>39</v>
      </c>
      <c r="C7" s="166"/>
      <c r="D7" s="166"/>
      <c r="E7" s="167"/>
      <c r="F7" s="8">
        <v>0.06</v>
      </c>
      <c r="G7" s="33"/>
    </row>
    <row r="8" spans="1:11" s="7" customFormat="1" hidden="1" x14ac:dyDescent="0.25">
      <c r="A8" s="30"/>
      <c r="F8" s="6"/>
      <c r="G8" s="34"/>
    </row>
    <row r="9" spans="1:11" s="7" customFormat="1" hidden="1" x14ac:dyDescent="0.25">
      <c r="A9" s="30"/>
      <c r="B9" s="153" t="str">
        <f>CONCATENATE(I2," - ","Subregión:"," ",B2)</f>
        <v xml:space="preserve"> - Subregión: ARAUCA</v>
      </c>
      <c r="C9" s="153"/>
      <c r="D9" s="153"/>
      <c r="E9" s="153"/>
      <c r="F9" s="153"/>
      <c r="G9" s="35"/>
    </row>
    <row r="10" spans="1:11" s="7" customFormat="1" hidden="1" x14ac:dyDescent="0.25">
      <c r="A10" s="30"/>
      <c r="B10" s="153"/>
      <c r="C10" s="153"/>
      <c r="D10" s="153"/>
      <c r="E10" s="153"/>
      <c r="F10" s="153"/>
      <c r="G10" s="36"/>
      <c r="K10" s="75"/>
    </row>
    <row r="11" spans="1:11" s="7" customFormat="1" ht="15.75" hidden="1" thickBot="1" x14ac:dyDescent="0.3">
      <c r="A11" s="30"/>
      <c r="B11" s="51"/>
      <c r="E11" s="56"/>
      <c r="F11" s="55"/>
      <c r="G11" s="37"/>
    </row>
    <row r="12" spans="1:11" ht="43.5" hidden="1" customHeight="1" thickBot="1" x14ac:dyDescent="0.3">
      <c r="A12" s="30"/>
      <c r="B12" s="115"/>
      <c r="C12" s="169"/>
      <c r="D12" s="169"/>
      <c r="E12" s="116" t="s">
        <v>51</v>
      </c>
      <c r="F12" s="117">
        <f>ROUND($F$18+(F18*$C$13),0)</f>
        <v>3300000000</v>
      </c>
      <c r="G12" s="37"/>
      <c r="H12" s="58"/>
    </row>
    <row r="13" spans="1:11" ht="22.5" customHeight="1" thickBot="1" x14ac:dyDescent="0.3">
      <c r="A13" s="30"/>
      <c r="B13" s="108" t="s">
        <v>1</v>
      </c>
      <c r="C13" s="127">
        <v>0.1134</v>
      </c>
      <c r="D13" s="128" t="s">
        <v>31</v>
      </c>
      <c r="E13" s="129" t="s">
        <v>64</v>
      </c>
      <c r="F13" s="19">
        <f>ROUND(F14+F15,0)</f>
        <v>336105622</v>
      </c>
      <c r="G13" s="37"/>
      <c r="H13" s="89"/>
      <c r="I13" s="72"/>
    </row>
    <row r="14" spans="1:11" ht="18.75" hidden="1" customHeight="1" x14ac:dyDescent="0.25">
      <c r="A14" s="30"/>
      <c r="B14" s="102"/>
      <c r="C14" s="124">
        <v>0.1134</v>
      </c>
      <c r="D14" s="125" t="s">
        <v>40</v>
      </c>
      <c r="E14" s="106" t="s">
        <v>13</v>
      </c>
      <c r="F14" s="126">
        <f>ROUND((F12-F18)/(1+$C$15),0)</f>
        <v>279203873</v>
      </c>
      <c r="G14" s="38"/>
      <c r="H14" s="114"/>
      <c r="I14" s="57"/>
    </row>
    <row r="15" spans="1:11" ht="23.25" hidden="1" customHeight="1" thickBot="1" x14ac:dyDescent="0.3">
      <c r="A15" s="30"/>
      <c r="B15" s="103"/>
      <c r="C15" s="59">
        <v>0.20380000000000001</v>
      </c>
      <c r="D15" s="10" t="s">
        <v>41</v>
      </c>
      <c r="E15" s="11" t="s">
        <v>29</v>
      </c>
      <c r="F15" s="20">
        <f>ROUND((F14*$C$15),0)</f>
        <v>56901749</v>
      </c>
      <c r="H15" s="74"/>
      <c r="I15" s="58"/>
    </row>
    <row r="16" spans="1:11" ht="22.5" customHeight="1" thickBot="1" x14ac:dyDescent="0.3">
      <c r="A16" s="30"/>
      <c r="B16" s="110"/>
      <c r="C16" s="122"/>
      <c r="D16" s="118"/>
      <c r="E16" s="113"/>
      <c r="F16" s="123"/>
      <c r="G16" s="43"/>
      <c r="H16" s="55"/>
      <c r="I16" s="77"/>
      <c r="J16" s="58"/>
    </row>
    <row r="17" spans="1:11" s="3" customFormat="1" ht="22.5" customHeight="1" x14ac:dyDescent="0.25">
      <c r="A17" s="52"/>
      <c r="B17" s="140" t="s">
        <v>2</v>
      </c>
      <c r="C17" s="155" t="s">
        <v>35</v>
      </c>
      <c r="D17" s="155"/>
      <c r="E17" s="13" t="s">
        <v>42</v>
      </c>
      <c r="F17" s="21">
        <f>ROUND(F18+F22,0)</f>
        <v>2963894378</v>
      </c>
      <c r="G17" s="39"/>
      <c r="H17" s="89"/>
      <c r="I17" s="80"/>
    </row>
    <row r="18" spans="1:11" s="5" customFormat="1" ht="21" x14ac:dyDescent="0.25">
      <c r="A18" s="53"/>
      <c r="B18" s="141"/>
      <c r="C18" s="154" t="s">
        <v>50</v>
      </c>
      <c r="D18" s="154"/>
      <c r="E18" s="16" t="s">
        <v>30</v>
      </c>
      <c r="F18" s="22">
        <f>ROUND($F$6*$F$5,0)</f>
        <v>2963894378</v>
      </c>
      <c r="G18" s="40"/>
      <c r="H18" s="73"/>
    </row>
    <row r="19" spans="1:11" s="5" customFormat="1" ht="22.5" hidden="1" customHeight="1" x14ac:dyDescent="0.25">
      <c r="A19" s="53"/>
      <c r="B19" s="141"/>
      <c r="C19" s="156" t="s">
        <v>5</v>
      </c>
      <c r="D19" s="156"/>
      <c r="E19" s="18" t="s">
        <v>10</v>
      </c>
      <c r="F19" s="22">
        <f>ROUND(F18/(1+$C$20+$C$21),0)</f>
        <v>2357911200</v>
      </c>
      <c r="G19" s="41"/>
      <c r="H19" s="90"/>
    </row>
    <row r="20" spans="1:11" s="4" customFormat="1" ht="22.5" hidden="1" customHeight="1" x14ac:dyDescent="0.25">
      <c r="A20" s="54"/>
      <c r="B20" s="141"/>
      <c r="C20" s="84">
        <v>0.21</v>
      </c>
      <c r="D20" s="83" t="s">
        <v>6</v>
      </c>
      <c r="E20" s="18" t="s">
        <v>4</v>
      </c>
      <c r="F20" s="22">
        <f>ROUND(F19*$C$20,0)</f>
        <v>495161352</v>
      </c>
      <c r="G20" s="41"/>
      <c r="I20" s="61"/>
    </row>
    <row r="21" spans="1:11" s="5" customFormat="1" ht="21" hidden="1" customHeight="1" x14ac:dyDescent="0.25">
      <c r="A21" s="53"/>
      <c r="B21" s="141"/>
      <c r="C21" s="84">
        <v>4.7E-2</v>
      </c>
      <c r="D21" s="83" t="s">
        <v>6</v>
      </c>
      <c r="E21" s="18" t="s">
        <v>8</v>
      </c>
      <c r="F21" s="22">
        <f>ROUND(F19*$C$21,0)</f>
        <v>110821826</v>
      </c>
      <c r="G21" s="41"/>
      <c r="H21" s="91"/>
      <c r="I21" s="81"/>
    </row>
    <row r="22" spans="1:11" s="4" customFormat="1" ht="22.5" customHeight="1" x14ac:dyDescent="0.25">
      <c r="A22" s="54"/>
      <c r="B22" s="141"/>
      <c r="C22" s="168" t="s">
        <v>43</v>
      </c>
      <c r="D22" s="168"/>
      <c r="E22" s="16" t="s">
        <v>44</v>
      </c>
      <c r="F22" s="22">
        <f>ROUND(F23+F24,0)</f>
        <v>0</v>
      </c>
      <c r="G22" s="41"/>
      <c r="H22" s="78"/>
      <c r="I22" s="78"/>
      <c r="J22" s="78"/>
    </row>
    <row r="23" spans="1:11" ht="22.5" customHeight="1" x14ac:dyDescent="0.25">
      <c r="A23" s="30"/>
      <c r="B23" s="141"/>
      <c r="C23" s="86">
        <f>ROUNDUP(F23/F18,4)</f>
        <v>0</v>
      </c>
      <c r="D23" s="85" t="s">
        <v>36</v>
      </c>
      <c r="E23" s="17" t="s">
        <v>45</v>
      </c>
      <c r="F23" s="69"/>
      <c r="G23" s="42"/>
      <c r="H23" s="58"/>
      <c r="I23" s="58"/>
      <c r="J23" s="58"/>
    </row>
    <row r="24" spans="1:11" ht="22.5" customHeight="1" thickBot="1" x14ac:dyDescent="0.3">
      <c r="A24" s="30"/>
      <c r="B24" s="142"/>
      <c r="C24" s="87">
        <f>ROUNDUP(F24/F18,4)</f>
        <v>0</v>
      </c>
      <c r="D24" s="119" t="s">
        <v>36</v>
      </c>
      <c r="E24" s="120" t="s">
        <v>46</v>
      </c>
      <c r="F24" s="121"/>
      <c r="G24" s="43"/>
      <c r="H24" s="58"/>
      <c r="I24" s="77"/>
      <c r="J24" s="58"/>
    </row>
    <row r="25" spans="1:11" ht="22.5" customHeight="1" thickBot="1" x14ac:dyDescent="0.3">
      <c r="A25" s="30"/>
      <c r="B25" s="110"/>
      <c r="C25" s="122"/>
      <c r="D25" s="118"/>
      <c r="E25" s="113"/>
      <c r="F25" s="123"/>
      <c r="G25" s="43"/>
      <c r="H25" s="55"/>
      <c r="I25" s="77"/>
      <c r="J25" s="58"/>
    </row>
    <row r="26" spans="1:11" ht="22.5" customHeight="1" thickBot="1" x14ac:dyDescent="0.3">
      <c r="A26" s="30"/>
      <c r="B26" s="108" t="s">
        <v>3</v>
      </c>
      <c r="C26" s="157" t="s">
        <v>33</v>
      </c>
      <c r="D26" s="158"/>
      <c r="E26" s="109" t="s">
        <v>9</v>
      </c>
      <c r="F26" s="19">
        <f>ROUND(F27,0)</f>
        <v>236830601</v>
      </c>
      <c r="G26" s="42"/>
      <c r="H26" s="58"/>
      <c r="I26" s="82"/>
      <c r="J26" s="76"/>
      <c r="K26" s="77"/>
    </row>
    <row r="27" spans="1:11" ht="22.5" hidden="1" customHeight="1" x14ac:dyDescent="0.25">
      <c r="A27" s="30"/>
      <c r="B27" s="102"/>
      <c r="C27" s="104">
        <v>0.06</v>
      </c>
      <c r="D27" s="105" t="s">
        <v>47</v>
      </c>
      <c r="E27" s="106" t="s">
        <v>12</v>
      </c>
      <c r="F27" s="107">
        <f>ROUND((((VLOOKUP(B2,Listas!A4:C16,3,0)))),0)</f>
        <v>236830601</v>
      </c>
      <c r="G27" s="42"/>
      <c r="H27" s="77"/>
      <c r="I27" s="62"/>
      <c r="J27" s="76"/>
      <c r="K27" s="77"/>
    </row>
    <row r="28" spans="1:11" ht="22.5" hidden="1" customHeight="1" thickBot="1" x14ac:dyDescent="0.3">
      <c r="A28" s="30"/>
      <c r="B28" s="103"/>
      <c r="C28" s="88">
        <v>0.20380000000000001</v>
      </c>
      <c r="D28" s="101" t="s">
        <v>48</v>
      </c>
      <c r="E28" s="11" t="s">
        <v>32</v>
      </c>
      <c r="F28" s="20">
        <f>ROUND(F27-(F27/(1+C28)),0)</f>
        <v>40094764</v>
      </c>
      <c r="G28" s="42"/>
      <c r="H28" s="77"/>
      <c r="I28" s="77"/>
      <c r="J28" s="73"/>
    </row>
    <row r="29" spans="1:11" s="99" customFormat="1" ht="22.5" customHeight="1" thickBot="1" x14ac:dyDescent="0.3">
      <c r="A29" s="95"/>
      <c r="B29" s="110"/>
      <c r="C29" s="111"/>
      <c r="D29" s="112"/>
      <c r="E29" s="113"/>
      <c r="F29" s="41"/>
      <c r="G29" s="96"/>
      <c r="H29" s="100"/>
      <c r="I29" s="97"/>
      <c r="J29" s="98"/>
    </row>
    <row r="30" spans="1:11" s="4" customFormat="1" ht="18.75" x14ac:dyDescent="0.25">
      <c r="A30" s="54"/>
      <c r="B30" s="144" t="s">
        <v>7</v>
      </c>
      <c r="C30" s="145"/>
      <c r="D30" s="146"/>
      <c r="E30" s="14" t="s">
        <v>49</v>
      </c>
      <c r="F30" s="23">
        <f>ROUND(F13,0)</f>
        <v>336105622</v>
      </c>
      <c r="G30" s="44"/>
      <c r="H30" s="78"/>
      <c r="I30" s="79"/>
    </row>
    <row r="31" spans="1:11" s="4" customFormat="1" ht="18.75" x14ac:dyDescent="0.25">
      <c r="A31" s="54"/>
      <c r="B31" s="147"/>
      <c r="C31" s="148"/>
      <c r="D31" s="149"/>
      <c r="E31" s="92" t="s">
        <v>63</v>
      </c>
      <c r="F31" s="24">
        <f>ROUND(F17,0)</f>
        <v>2963894378</v>
      </c>
      <c r="G31" s="45"/>
      <c r="H31" s="60"/>
    </row>
    <row r="32" spans="1:11" s="4" customFormat="1" ht="18.75" x14ac:dyDescent="0.25">
      <c r="A32" s="54"/>
      <c r="B32" s="147"/>
      <c r="C32" s="148"/>
      <c r="D32" s="149"/>
      <c r="E32" s="15" t="s">
        <v>34</v>
      </c>
      <c r="F32" s="25">
        <f>ROUND(F26,0)</f>
        <v>236830601</v>
      </c>
      <c r="G32" s="44"/>
    </row>
    <row r="33" spans="1:9" s="4" customFormat="1" ht="22.5" customHeight="1" thickBot="1" x14ac:dyDescent="0.3">
      <c r="A33" s="54"/>
      <c r="B33" s="150"/>
      <c r="C33" s="151"/>
      <c r="D33" s="152"/>
      <c r="E33" s="12" t="s">
        <v>11</v>
      </c>
      <c r="F33" s="26">
        <f>ROUND(SUM(F30:F32),0)</f>
        <v>3536830601</v>
      </c>
      <c r="G33" s="45"/>
      <c r="I33" s="60"/>
    </row>
    <row r="34" spans="1:9" ht="22.5" customHeight="1" thickBot="1" x14ac:dyDescent="0.3">
      <c r="A34" s="30"/>
      <c r="B34" s="70"/>
      <c r="C34" s="70"/>
      <c r="D34" s="70"/>
      <c r="E34" s="71"/>
      <c r="F34" s="46"/>
      <c r="G34" s="42"/>
    </row>
    <row r="35" spans="1:9" ht="66" customHeight="1" thickBot="1" x14ac:dyDescent="0.3">
      <c r="A35" s="30"/>
      <c r="B35" s="130" t="s">
        <v>62</v>
      </c>
      <c r="C35" s="131"/>
      <c r="D35" s="131"/>
      <c r="E35" s="131"/>
      <c r="F35" s="132"/>
      <c r="G35" s="46"/>
    </row>
    <row r="36" spans="1:9" ht="21" customHeight="1" x14ac:dyDescent="0.25">
      <c r="A36" s="30"/>
      <c r="B36" s="130" t="s">
        <v>52</v>
      </c>
      <c r="C36" s="131"/>
      <c r="D36" s="131"/>
      <c r="E36" s="131"/>
      <c r="F36" s="132"/>
      <c r="G36" s="46"/>
    </row>
    <row r="37" spans="1:9" ht="51.75" customHeight="1" x14ac:dyDescent="0.25">
      <c r="A37" s="30"/>
      <c r="B37" s="133" t="s">
        <v>53</v>
      </c>
      <c r="C37" s="134"/>
      <c r="D37" s="134"/>
      <c r="E37" s="134"/>
      <c r="F37" s="135"/>
      <c r="G37" s="46"/>
    </row>
    <row r="38" spans="1:9" ht="96" customHeight="1" x14ac:dyDescent="0.25">
      <c r="A38" s="30"/>
      <c r="B38" s="133" t="s">
        <v>54</v>
      </c>
      <c r="C38" s="134"/>
      <c r="D38" s="134"/>
      <c r="E38" s="134"/>
      <c r="F38" s="135"/>
      <c r="G38" s="46"/>
    </row>
    <row r="39" spans="1:9" ht="36" customHeight="1" x14ac:dyDescent="0.25">
      <c r="A39" s="30"/>
      <c r="B39" s="133" t="s">
        <v>55</v>
      </c>
      <c r="C39" s="134"/>
      <c r="D39" s="134"/>
      <c r="E39" s="134"/>
      <c r="F39" s="135"/>
      <c r="G39" s="46"/>
    </row>
    <row r="40" spans="1:9" ht="36.75" customHeight="1" x14ac:dyDescent="0.25">
      <c r="A40" s="30"/>
      <c r="B40" s="133" t="s">
        <v>56</v>
      </c>
      <c r="C40" s="134"/>
      <c r="D40" s="134"/>
      <c r="E40" s="134"/>
      <c r="F40" s="135"/>
      <c r="G40" s="47"/>
    </row>
    <row r="41" spans="1:9" ht="51" customHeight="1" x14ac:dyDescent="0.25">
      <c r="A41" s="30"/>
      <c r="B41" s="133" t="s">
        <v>57</v>
      </c>
      <c r="C41" s="134"/>
      <c r="D41" s="134"/>
      <c r="E41" s="134"/>
      <c r="F41" s="135"/>
      <c r="G41" s="49"/>
    </row>
    <row r="42" spans="1:9" ht="51" customHeight="1" x14ac:dyDescent="0.25">
      <c r="A42" s="30"/>
      <c r="B42" s="133" t="s">
        <v>58</v>
      </c>
      <c r="C42" s="134"/>
      <c r="D42" s="134"/>
      <c r="E42" s="134"/>
      <c r="F42" s="135"/>
      <c r="G42" s="48"/>
    </row>
    <row r="43" spans="1:9" ht="36.75" customHeight="1" x14ac:dyDescent="0.25">
      <c r="A43" s="30"/>
      <c r="B43" s="133" t="s">
        <v>65</v>
      </c>
      <c r="C43" s="134"/>
      <c r="D43" s="134"/>
      <c r="E43" s="134"/>
      <c r="F43" s="135"/>
      <c r="G43" s="49"/>
    </row>
    <row r="44" spans="1:9" ht="36" customHeight="1" x14ac:dyDescent="0.25">
      <c r="A44" s="30"/>
      <c r="B44" s="133" t="s">
        <v>59</v>
      </c>
      <c r="C44" s="134"/>
      <c r="D44" s="134"/>
      <c r="E44" s="134"/>
      <c r="F44" s="135"/>
    </row>
    <row r="45" spans="1:9" ht="51" customHeight="1" x14ac:dyDescent="0.25">
      <c r="A45" s="30"/>
      <c r="B45" s="133" t="s">
        <v>60</v>
      </c>
      <c r="C45" s="134"/>
      <c r="D45" s="134"/>
      <c r="E45" s="134"/>
      <c r="F45" s="135"/>
    </row>
    <row r="46" spans="1:9" ht="36.75" customHeight="1" thickBot="1" x14ac:dyDescent="0.3">
      <c r="A46" s="30"/>
      <c r="B46" s="137" t="s">
        <v>61</v>
      </c>
      <c r="C46" s="138"/>
      <c r="D46" s="138"/>
      <c r="E46" s="138"/>
      <c r="F46" s="139"/>
      <c r="G46" s="46"/>
    </row>
    <row r="47" spans="1:9" ht="15" customHeight="1" x14ac:dyDescent="0.25">
      <c r="A47" s="30"/>
      <c r="B47" s="136"/>
      <c r="C47" s="136"/>
      <c r="D47" s="136"/>
      <c r="E47" s="136"/>
      <c r="F47" s="136"/>
    </row>
    <row r="48" spans="1:9" ht="37.5" hidden="1" customHeight="1" x14ac:dyDescent="0.25">
      <c r="B48" s="7"/>
      <c r="C48" s="7"/>
      <c r="D48" s="7"/>
      <c r="E48" s="7"/>
      <c r="F48" s="6"/>
    </row>
    <row r="49" spans="1:7" s="2" customFormat="1" ht="22.5" hidden="1" customHeight="1" x14ac:dyDescent="0.25">
      <c r="A49" s="29"/>
      <c r="B49"/>
      <c r="C49"/>
      <c r="D49"/>
      <c r="E49"/>
      <c r="F49" s="1"/>
      <c r="G49" s="50"/>
    </row>
    <row r="50" spans="1:7" s="2" customFormat="1" ht="22.5" hidden="1" customHeight="1" x14ac:dyDescent="0.25">
      <c r="A50" s="29"/>
      <c r="B50"/>
      <c r="C50"/>
      <c r="D50"/>
      <c r="E50"/>
      <c r="F50"/>
      <c r="G50" s="50"/>
    </row>
    <row r="51" spans="1:7" ht="52.5" hidden="1" customHeight="1" x14ac:dyDescent="0.25"/>
    <row r="52" spans="1:7" ht="52.5" hidden="1" customHeight="1" x14ac:dyDescent="0.25"/>
    <row r="53" spans="1:7" ht="67.5" hidden="1" customHeight="1" x14ac:dyDescent="0.25"/>
    <row r="54" spans="1:7" ht="15" hidden="1" customHeight="1" x14ac:dyDescent="0.25"/>
    <row r="55" spans="1:7" hidden="1" x14ac:dyDescent="0.25">
      <c r="G55" s="37"/>
    </row>
    <row r="56" spans="1:7" hidden="1" x14ac:dyDescent="0.25"/>
    <row r="57" spans="1:7" hidden="1" x14ac:dyDescent="0.25"/>
    <row r="58" spans="1:7" hidden="1" x14ac:dyDescent="0.25"/>
    <row r="59" spans="1:7" hidden="1" x14ac:dyDescent="0.25"/>
    <row r="60" spans="1:7" x14ac:dyDescent="0.25"/>
    <row r="61" spans="1:7" x14ac:dyDescent="0.25"/>
    <row r="62" spans="1:7" x14ac:dyDescent="0.25"/>
    <row r="63" spans="1:7" x14ac:dyDescent="0.25"/>
    <row r="64" spans="1:7" x14ac:dyDescent="0.25"/>
  </sheetData>
  <sheetProtection algorithmName="SHA-512" hashValue="VDZv4kSCCBXY1peQrQrVlXtvuVL4kIVDT4nQp2Se8vO22tU1eJkpEmQW8BUUPWffCwYQ5aiG4FZQn4uXkRIZ4g==" saltValue="d4zCyWoM19/LEEFN1GaiCQ==" spinCount="100000" sheet="1" objects="1" scenarios="1" selectLockedCells="1"/>
  <mergeCells count="26">
    <mergeCell ref="B35:F35"/>
    <mergeCell ref="B17:B24"/>
    <mergeCell ref="B2:F3"/>
    <mergeCell ref="B30:D33"/>
    <mergeCell ref="B9:F10"/>
    <mergeCell ref="C18:D18"/>
    <mergeCell ref="C17:D17"/>
    <mergeCell ref="C19:D19"/>
    <mergeCell ref="C26:D26"/>
    <mergeCell ref="B5:E5"/>
    <mergeCell ref="B6:E6"/>
    <mergeCell ref="B7:E7"/>
    <mergeCell ref="C22:D22"/>
    <mergeCell ref="C12:D12"/>
    <mergeCell ref="B36:F36"/>
    <mergeCell ref="B44:F44"/>
    <mergeCell ref="B47:F47"/>
    <mergeCell ref="B45:F45"/>
    <mergeCell ref="B42:F42"/>
    <mergeCell ref="B41:F41"/>
    <mergeCell ref="B46:F46"/>
    <mergeCell ref="B40:F40"/>
    <mergeCell ref="B37:F37"/>
    <mergeCell ref="B38:F38"/>
    <mergeCell ref="B39:F39"/>
    <mergeCell ref="B43:F43"/>
  </mergeCells>
  <conditionalFormatting sqref="C23">
    <cfRule type="expression" dxfId="0" priority="1">
      <formula>"&lt;=0.2055"</formula>
    </cfRule>
    <cfRule type="expression" priority="2">
      <formula>"&lt;=0.2055"</formula>
    </cfRule>
  </conditionalFormatting>
  <dataValidations count="1">
    <dataValidation type="whole" allowBlank="1" showInputMessage="1" showErrorMessage="1" sqref="F23:F25">
      <formula1>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C2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Subregión" prompt="Seleccione el grupo sobre el cual desea ofertar">
          <x14:formula1>
            <xm:f>Listas!$A$4:$A$16</xm:f>
          </x14:formula1>
          <xm:sqref>B2:F3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C16"/>
  <sheetViews>
    <sheetView workbookViewId="0">
      <selection activeCell="H11" sqref="H11"/>
    </sheetView>
  </sheetViews>
  <sheetFormatPr baseColWidth="10" defaultRowHeight="15" x14ac:dyDescent="0.25"/>
  <cols>
    <col min="1" max="1" width="49.7109375" customWidth="1"/>
    <col min="2" max="2" width="10.28515625" customWidth="1"/>
    <col min="3" max="3" width="22.28515625" customWidth="1"/>
  </cols>
  <sheetData>
    <row r="2" spans="1:3" ht="15" customHeight="1" x14ac:dyDescent="0.25">
      <c r="A2" s="170" t="s">
        <v>27</v>
      </c>
      <c r="B2" s="171" t="s">
        <v>28</v>
      </c>
      <c r="C2" s="170" t="s">
        <v>37</v>
      </c>
    </row>
    <row r="3" spans="1:3" x14ac:dyDescent="0.25">
      <c r="A3" s="170"/>
      <c r="B3" s="171"/>
      <c r="C3" s="170"/>
    </row>
    <row r="4" spans="1:3" x14ac:dyDescent="0.25">
      <c r="A4" s="63" t="s">
        <v>14</v>
      </c>
      <c r="B4" s="64">
        <v>16</v>
      </c>
      <c r="C4" s="93">
        <v>650332564.36287272</v>
      </c>
    </row>
    <row r="5" spans="1:3" x14ac:dyDescent="0.25">
      <c r="A5" s="65" t="s">
        <v>15</v>
      </c>
      <c r="B5" s="64">
        <v>3</v>
      </c>
      <c r="C5" s="94">
        <v>236830600.58431751</v>
      </c>
    </row>
    <row r="6" spans="1:3" x14ac:dyDescent="0.25">
      <c r="A6" s="63" t="s">
        <v>16</v>
      </c>
      <c r="B6" s="64">
        <v>6</v>
      </c>
      <c r="C6" s="94">
        <v>329250253.84222037</v>
      </c>
    </row>
    <row r="7" spans="1:3" x14ac:dyDescent="0.25">
      <c r="A7" s="65" t="s">
        <v>17</v>
      </c>
      <c r="B7" s="64">
        <v>5</v>
      </c>
      <c r="C7" s="94">
        <v>409421527.83891654</v>
      </c>
    </row>
    <row r="8" spans="1:3" x14ac:dyDescent="0.25">
      <c r="A8" s="65" t="s">
        <v>18</v>
      </c>
      <c r="B8" s="64">
        <v>11</v>
      </c>
      <c r="C8" s="94">
        <v>760988127.90331602</v>
      </c>
    </row>
    <row r="9" spans="1:3" x14ac:dyDescent="0.25">
      <c r="A9" s="63" t="s">
        <v>19</v>
      </c>
      <c r="B9" s="64">
        <v>11</v>
      </c>
      <c r="C9" s="94">
        <v>494816610.52797723</v>
      </c>
    </row>
    <row r="10" spans="1:3" x14ac:dyDescent="0.25">
      <c r="A10" s="66" t="s">
        <v>20</v>
      </c>
      <c r="B10" s="67">
        <v>15</v>
      </c>
      <c r="C10" s="94">
        <v>584982473.49110985</v>
      </c>
    </row>
    <row r="11" spans="1:3" x14ac:dyDescent="0.25">
      <c r="A11" s="63" t="s">
        <v>21</v>
      </c>
      <c r="B11" s="64">
        <v>4</v>
      </c>
      <c r="C11" s="94">
        <v>469856501.46079385</v>
      </c>
    </row>
    <row r="12" spans="1:3" x14ac:dyDescent="0.25">
      <c r="A12" s="65" t="s">
        <v>22</v>
      </c>
      <c r="B12" s="64">
        <v>7</v>
      </c>
      <c r="C12" s="94">
        <v>628136540.26720619</v>
      </c>
    </row>
    <row r="13" spans="1:3" x14ac:dyDescent="0.25">
      <c r="A13" s="63" t="s">
        <v>23</v>
      </c>
      <c r="B13" s="64">
        <v>11</v>
      </c>
      <c r="C13" s="94">
        <v>439877028.22379369</v>
      </c>
    </row>
    <row r="14" spans="1:3" x14ac:dyDescent="0.25">
      <c r="A14" s="66" t="s">
        <v>24</v>
      </c>
      <c r="B14" s="67">
        <v>7</v>
      </c>
      <c r="C14" s="94">
        <v>396633023.88771081</v>
      </c>
    </row>
    <row r="15" spans="1:3" x14ac:dyDescent="0.25">
      <c r="A15" s="63" t="s">
        <v>25</v>
      </c>
      <c r="B15" s="64">
        <v>2.34</v>
      </c>
      <c r="C15" s="94">
        <v>217921612.85042065</v>
      </c>
    </row>
    <row r="16" spans="1:3" x14ac:dyDescent="0.25">
      <c r="A16" s="65" t="s">
        <v>26</v>
      </c>
      <c r="B16" s="64">
        <v>7</v>
      </c>
      <c r="C16" s="94">
        <v>399717291.95562911</v>
      </c>
    </row>
  </sheetData>
  <sheetProtection selectLockedCells="1" selectUnlockedCells="1"/>
  <mergeCells count="3"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 ECONÓMICA</vt:lpstr>
      <vt:lpstr>Listas</vt:lpstr>
      <vt:lpstr>'PROPUESTA ECONÓMICA'!Área_de_impresión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Simon Obando Zapata</cp:lastModifiedBy>
  <cp:lastPrinted>2019-01-24T22:28:45Z</cp:lastPrinted>
  <dcterms:created xsi:type="dcterms:W3CDTF">2018-03-01T15:55:09Z</dcterms:created>
  <dcterms:modified xsi:type="dcterms:W3CDTF">2019-03-21T16:24:46Z</dcterms:modified>
</cp:coreProperties>
</file>