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PLANEACION\OBRAS POR IMPUESTO\EJECUTOR UNIDADES\ANEXOS A PUBLICAR\"/>
    </mc:Choice>
  </mc:AlternateContent>
  <bookViews>
    <workbookView xWindow="0" yWindow="0" windowWidth="20490" windowHeight="7755" tabRatio="787"/>
  </bookViews>
  <sheets>
    <sheet name="FACILIDADES" sheetId="21" r:id="rId1"/>
    <sheet name="APU TRASPORTE TOTAL POR UNIDAD" sheetId="26" state="hidden" r:id="rId2"/>
    <sheet name="CANT. PESO MUERTO US" sheetId="2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2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hidden="1">{#N/A,#N/A,TRUE,"INGENIERIA";#N/A,#N/A,TRUE,"COMPRAS";#N/A,#N/A,TRUE,"DIRECCION";#N/A,#N/A,TRUE,"RESUMEN"}</definedName>
    <definedName name="___ABC1" hidden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hidden="1">{#N/A,#N/A,FALSE,"Costos Productos 6A";#N/A,#N/A,FALSE,"Costo Unitario Total H-94-12"}</definedName>
    <definedName name="__AAS1" hidden="1">{#N/A,#N/A,TRUE,"INGENIERIA";#N/A,#N/A,TRUE,"COMPRAS";#N/A,#N/A,TRUE,"DIRECCION";#N/A,#N/A,TRUE,"RESUMEN"}</definedName>
    <definedName name="__ABC1" hidden="1">{#N/A,#N/A,TRUE,"1842CWN0"}</definedName>
    <definedName name="__abc2" hidden="1">{#N/A,#N/A,TRUE,"1842CWN0"}</definedName>
    <definedName name="__hhg1" hidden="1">{#N/A,#N/A,TRUE,"1842CWN0"}</definedName>
    <definedName name="_1__123Graph_ACart_Utilidad" hidden="1">[1]EVA!$F$104:$I$104</definedName>
    <definedName name="_10___123Graph_XGráfico_4A" hidden="1">[3]DATOS!#REF!</definedName>
    <definedName name="_10_B_0__123Graph_XGráfico" hidden="1">[4]DATOS!#REF!</definedName>
    <definedName name="_12___123Graph_AGráfico_4A" hidden="1">[3]DATOS!#REF!</definedName>
    <definedName name="_12___123Graph_BGráfico_4A" hidden="1">[3]DATOS!#REF!</definedName>
    <definedName name="_12_B_0__123Graph_XGráfico" hidden="1">[4]DATOS!#REF!</definedName>
    <definedName name="_14_4_0__123Grap" hidden="1">[4]DATOS!#REF!</definedName>
    <definedName name="_16___123Graph_BGráfico_4A" hidden="1">[3]DATOS!#REF!</definedName>
    <definedName name="_18___123Graph_XGráfico_4A" hidden="1">[3]DATOS!#REF!</definedName>
    <definedName name="_2___123Graph_AGráfico_4A" hidden="1">[3]DATOS!#REF!</definedName>
    <definedName name="_2__123Graph_BCart_Utilidad" hidden="1">[1]EVA!$F$105:$I$105</definedName>
    <definedName name="_20___123Graph_XGráfico_4A" hidden="1">[3]DATOS!#REF!</definedName>
    <definedName name="_21___123Graph_AGráfico_4A" hidden="1">[3]DATOS!#REF!</definedName>
    <definedName name="_24_4_0__123Grap" hidden="1">[4]DATOS!#REF!</definedName>
    <definedName name="_24_B_0__123Graph_XGráfico" hidden="1">[4]DATOS!#REF!</definedName>
    <definedName name="_28___123Graph_BGráfico_4A" hidden="1">[3]DATOS!#REF!</definedName>
    <definedName name="_28_4_0__123Grap" hidden="1">[4]DATOS!#REF!</definedName>
    <definedName name="_3___123Graph_AGráfico_4A" hidden="1">[3]DATOS!#REF!</definedName>
    <definedName name="_3__123Graph_CCart_Utilidad" hidden="1">[1]EVA!$F$106:$I$106</definedName>
    <definedName name="_30_B_0__123Graph_XGráfico" hidden="1">[4]DATOS!#REF!</definedName>
    <definedName name="_35___123Graph_XGráfico_4A" hidden="1">[3]DATOS!#REF!</definedName>
    <definedName name="_4___123Graph_BGráfico_4A" hidden="1">[3]DATOS!#REF!</definedName>
    <definedName name="_4__123Graph_LBL_ACart_Utilidad" hidden="1">[1]EVA!$F$109:$I$109</definedName>
    <definedName name="_48_B_0__123Graph_XGráfico" hidden="1">[4]DATOS!#REF!</definedName>
    <definedName name="_49_4_0__123Grap" hidden="1">[4]DATOS!#REF!</definedName>
    <definedName name="_5___123Graph_XGráfico_4A" hidden="1">[3]DATOS!#REF!</definedName>
    <definedName name="_5__123Graph_LBL_BCart_Utilidad" hidden="1">[1]EVA!$F$110:$I$110</definedName>
    <definedName name="_6___123Graph_AGráfico_4A" hidden="1">[3]DATOS!#REF!</definedName>
    <definedName name="_6___123Graph_XGráfico_4A" hidden="1">[3]DATOS!#REF!</definedName>
    <definedName name="_6__123Graph_LBL_CCart_Utilidad" hidden="1">[1]EVA!$F$111:$I$111</definedName>
    <definedName name="_6_0_0_F" hidden="1">#REF!</definedName>
    <definedName name="_7__123Graph_XCart_Utilidad" hidden="1">[1]EVA!$F$103:$I$103</definedName>
    <definedName name="_7_4_0__123Grap" hidden="1">[4]DATOS!#REF!</definedName>
    <definedName name="_8___123Graph_BGráfico_4A" hidden="1">[3]DATOS!#REF!</definedName>
    <definedName name="_8_4_0__123Grap" hidden="1">[4]DATOS!#REF!</definedName>
    <definedName name="_84_B_0__123Graph_XGráfico" hidden="1">[4]DATOS!#REF!</definedName>
    <definedName name="_A2" hidden="1">{#N/A,#N/A,FALSE,"Costos Productos 6A";#N/A,#N/A,FALSE,"Costo Unitario Total H-94-12"}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hidden="1">[5]SABANA!#REF!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[6]OCTUBRE!#REF!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'[7]7422CW00'!#REF!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[5]SABANA!#REF!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[6]OCTUBRE!#REF!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hidden="1">#REF!</definedName>
    <definedName name="_Table2_In1" hidden="1">[2]Main!$U$48</definedName>
    <definedName name="_Table2_In2" hidden="1">[2]Input!$M$3</definedName>
    <definedName name="_Table2_Out" hidden="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lcn.WorksheetConnection_Hoja2AE1" hidden="1">[8]Hoja2!$A:$E</definedName>
    <definedName name="_xlcn.WorksheetConnection_Hoja3AE1" hidden="1">[9]Hoja3!$A:$E</definedName>
    <definedName name="_xlcn.WorksheetConnection_Hoja3AE11" hidden="1">[9]Hoja3!$A:$E</definedName>
    <definedName name="_xlcn.WorksheetConnection_Hoja5AE1" hidden="1">[10]Hoja5!$A:$E</definedName>
    <definedName name="_xlcn.WorksheetConnection_OPERAI1" hidden="1">[11]OPER!$A:$I</definedName>
    <definedName name="_xlcn.WorksheetConnection_PACIFICAI1" hidden="1">[12]PACIFIC!$A:$I</definedName>
    <definedName name="_xlcn.WorksheetConnection_PACIFICAI11" hidden="1">[12]PACIFIC!$A:$I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hidden="1">[13]DATOS!#REF!</definedName>
    <definedName name="AAAA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S" hidden="1">{#N/A,#N/A,TRUE,"INGENIERIA";#N/A,#N/A,TRUE,"COMPRAS";#N/A,#N/A,TRUE,"DIRECCION";#N/A,#N/A,TRUE,"RESUMEN"}</definedName>
    <definedName name="ABCD" hidden="1">#REF!</definedName>
    <definedName name="ABCDE" hidden="1">#REF!</definedName>
    <definedName name="AccessDatabase" hidden="1">"C:\C-314\VOLUMENES\volfin4.mdb"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einf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[4]DATOS!#REF!</definedName>
    <definedName name="an" hidden="1">{#N/A,#N/A,FALSE,"CIBHA05A";#N/A,#N/A,FALSE,"CIBHA05B"}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_xlnm.Print_Area" localSheetId="0">FACILIDADES!$A$1:$F$62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B" hidden="1">{#N/A,#N/A,FALSE,"CIBHA05A";#N/A,#N/A,FALSE,"CIBHA05B"}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LPH1" hidden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" hidden="1">[14]DATOS!#REF!</definedName>
    <definedName name="CABCELAR" hidden="1">{#N/A,#N/A,FALSE,"Costos Productos 6A";#N/A,#N/A,FALSE,"Costo Unitario Total H-94-12"}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ntagallo" hidden="1">[3]DATOS!#REF!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hidden="1">#REF!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SAR" hidden="1">{#N/A,#N/A,FALSE,"Costos Productos 6A";#N/A,#N/A,FALSE,"Costo Unitario Total H-94-12"}</definedName>
    <definedName name="CHACA" hidden="1">[14]DATOS!#REF!</definedName>
    <definedName name="civ" hidden="1">{#N/A,#N/A,TRUE,"1842CWN0"}</definedName>
    <definedName name="CONTABLE" hidden="1">{#N/A,#N/A,FALSE,"CIBHA05A";#N/A,#N/A,FALSE,"CIBHA05B"}</definedName>
    <definedName name="CONTABLES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hidden="1">{#N/A,#N/A,FALSE,"Costos Productos 6A";#N/A,#N/A,FALSE,"Costo Unitario Total H-94-12"}</definedName>
    <definedName name="CRUDOS" hidden="1">{#N/A,#N/A,FALSE,"CIBHA05A";#N/A,#N/A,FALSE,"CIBHA05B"}</definedName>
    <definedName name="CUNET" hidden="1">{"via1",#N/A,TRUE,"general";"via2",#N/A,TRUE,"general";"via3",#N/A,TRUE,"general"}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wvu.oil." hidden="1">'[15]59y22%'!$A$13:$IV$24,'[15]59y22%'!$A$26:$IV$37,'[15]59y22%'!$A$39:$IV$50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oilgasagua." hidden="1">'[15]59y22%'!$A$13:$IV$24,'[15]59y22%'!$A$26:$IV$37,'[15]59y22%'!$A$39:$IV$50,'[15]59y22%'!$A$52:$IV$63,'[15]59y22%'!$A$65:$IV$76,'[15]59y22%'!$A$78:$IV$89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RCEIBAS1." hidden="1">'[15]59y22%'!$A$13:$IV$23,'[15]59y22%'!$A$26:$IV$36,'[15]59y22%'!$A$78:$IV$88,'[15]59y22%'!$A$91:$IV$101,'[15]59y22%'!$A$104:$IV$114,'[15]59y22%'!$A$117:$IV$127,'[15]59y22%'!$A$130:$IV$140,'[15]59y22%'!$A$143:$IV$153,'[15]59y22%'!$A$156:$IV$166,'[15]59y22%'!$A$169:$IV$179,'[15]59y22%'!$A$182:$IV$192,'[15]59y22%'!$A$195:$IV$205,'[15]59y22%'!$A$208:$IV$218,'[15]59y22%'!$A$221:$IV$231,'[15]59y22%'!$A$234:$IV$244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D" hidden="1">{#N/A,#N/A,FALSE,"Costos Productos 6A";#N/A,#N/A,FALSE,"Costo Unitario Total H-94-12"}</definedName>
    <definedName name="ddddt" hidden="1">{"via1",#N/A,TRUE,"general";"via2",#N/A,TRUE,"general";"via3",#N/A,TRUE,"general"}</definedName>
    <definedName name="DDE" hidden="1">{#N/A,#N/A,TRUE,"1842CWN0"}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TALLES" hidden="1">[16]Resultados!#REF!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EET" hidden="1">{#N/A,#N/A,TRUE,"INGENIERIA";#N/A,#N/A,TRUE,"COMPRAS";#N/A,#N/A,TRUE,"DIRECCION";#N/A,#N/A,TRUE,"RESUMEN"}</definedName>
    <definedName name="dffffe" hidden="1">{"TAB1",#N/A,TRUE,"GENERAL";"TAB2",#N/A,TRUE,"GENERAL";"TAB3",#N/A,TRUE,"GENERAL";"TAB4",#N/A,TRUE,"GENERAL";"TAB5",#N/A,TRUE,"GENERAL"}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EE" hidden="1">{#N/A,#N/A,TRUE,"1842CWN0"}</definedName>
    <definedName name="DGFG" hidden="1">{"via1",#N/A,TRUE,"general";"via2",#N/A,TRUE,"general";"via3",#N/A,TRUE,"general"}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fsado" hidden="1">{"TAB1",#N/A,TRUE,"GENERAL";"TAB2",#N/A,TRUE,"GENERAL";"TAB3",#N/A,TRUE,"GENERAL";"TAB4",#N/A,TRUE,"GENERAL";"TAB5",#N/A,TRUE,"GENERAL"}</definedName>
    <definedName name="DGGGHHJT" hidden="1">{#N/A,#N/A,TRUE,"INGENIERIA";#N/A,#N/A,TRUE,"COMPRAS";#N/A,#N/A,TRUE,"DIRECCION";#N/A,#N/A,TRUE,"RESUMEN"}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RR" hidden="1">{#N/A,#N/A,TRUE,"INGENIERIA";#N/A,#N/A,TRUE,"COMPRAS";#N/A,#N/A,TRUE,"DIRECCION";#N/A,#N/A,TRUE,"RESUMEN"}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WPRICE" hidden="1">#REF!</definedName>
    <definedName name="dxfgg" hidden="1">{"via1",#N/A,TRUE,"general";"via2",#N/A,TRUE,"general";"via3",#N/A,TRUE,"general"}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hidden="1">{"via1",#N/A,TRUE,"general";"via2",#N/A,TRUE,"general";"via3",#N/A,TRUE,"general"}</definedName>
    <definedName name="EE" hidden="1">{#N/A,#N/A,FALSE,"Costos Productos 6A";#N/A,#N/A,FALSE,"Costo Unitario Total H-94-12"}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TRUCTURA" hidden="1">{#N/A,#N/A,TRUE,"INGENIERIA";#N/A,#N/A,TRUE,"COMPRAS";#N/A,#N/A,TRUE,"DIRECCION";#N/A,#N/A,TRUE,"RESUMEN"}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F" hidden="1">#REF!</definedName>
    <definedName name="FFFFA" hidden="1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orma96100" hidden="1">{#N/A,#N/A,FALSE,"CIBHA05A";#N/A,#N/A,FALSE,"CIBHA05B"}</definedName>
    <definedName name="fORMA9698" hidden="1">{#N/A,#N/A,FALSE,"CIBHA05A";#N/A,#N/A,FALSE,"CIBHA05B"}</definedName>
    <definedName name="forma9699" hidden="1">{#N/A,#N/A,FALSE,"CIBHA05A";#N/A,#N/A,FALSE,"CIBHA05B"}</definedName>
    <definedName name="FORMAUNIT" hidden="1">{#N/A,#N/A,FALSE,"Costos Productos 6A";#N/A,#N/A,FALSE,"Costo Unitario Total H-94-12"}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CHIS0599" hidden="1">{#N/A,#N/A,FALSE,"Costos Productos 6A";#N/A,#N/A,FALSE,"Costo Unitario Total H-94-12"}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STORICO" hidden="1">{#N/A,#N/A,FALSE,"Costos Productos 6A";#N/A,#N/A,FALSE,"Costo Unitario Total H-94-12"}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SIT" hidden="1">{#N/A,#N/A,FALSE,"CIBHA05A";#N/A,#N/A,FALSE,"CIBHA05B"}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hidden="1">{#N/A,#N/A,FALSE,"Costos Productos 6A";#N/A,#N/A,FALSE,"Costo Unitario Total H-94-12"}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hidden="1">{#N/A,#N/A,FALSE,"CIBHA05A";#N/A,#N/A,FALSE,"CIBHA05B"}</definedName>
    <definedName name="IOPIOU" hidden="1">{#N/A,#N/A,FALSE,"Costos Productos 6A";#N/A,#N/A,FALSE,"Costo Unitario Total H-94-12"}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hidden="1">{#N/A,#N/A,FALSE,"CIBHA05A";#N/A,#N/A,FALSE,"CIBHA05B"}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IS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m" hidden="1">{#N/A,#N/A,FALSE,"Costos Productos 6A";#N/A,#N/A,FALSE,"Costo Unitario Total H-94-12"}</definedName>
    <definedName name="memorias" hidden="1">{#N/A,#N/A,FALSE,"CIBHA05A";#N/A,#N/A,FALSE,"CIBHA05B"}</definedName>
    <definedName name="MEMPYGH" hidden="1">{#N/A,#N/A,FALSE,"Costos Productos 6A";#N/A,#N/A,FALSE,"Costo Unitario Total H-94-12"}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KJ" hidden="1">{#N/A,#N/A,FALSE,"Costos Productos 6A";#N/A,#N/A,FALSE,"Costo Unitario Total H-94-12"}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emi" hidden="1">{#N/A,#N/A,FALSE,"Costos Productos 6A";#N/A,#N/A,FALSE,"Costo Unitario Total H-94-12"}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hidden="1">{"via1",#N/A,TRUE,"general";"via2",#N/A,TRUE,"general";"via3",#N/A,TRUE,"general"}</definedName>
    <definedName name="ñ" hidden="1">{#N/A,#N/A,FALSE,"CIBHA05A";#N/A,#N/A,FALSE,"CIBHA05B"}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 hidden="1">{#N/A,#N/A,FALSE,"CIBHA05A";#N/A,#N/A,FALSE,"CIBHA05B"}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" hidden="1">#REF!</definedName>
    <definedName name="PPY" hidden="1">#REF!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VISIONALES" hidden="1">#REF!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yg" hidden="1">{#N/A,#N/A,FALSE,"Costos Productos 6A";#N/A,#N/A,FALSE,"Costo Unitario Total H-94-12"}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hidden="1">{#N/A,#N/A,FALSE,"Costos Productos 6A";#N/A,#N/A,FALSE,"Costo Unitario Total H-94-12"}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R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hidden="1">{#N/A,#N/A,FALSE,"Costos Productos 6A";#N/A,#N/A,FALSE,"Costo Unitario Total H-94-12"}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 hidden="1">[13]DATOS!#REF!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'[15]59y22%'!$BA$1:$BA$65536,'[15]59y22%'!#REF!</definedName>
    <definedName name="Rwvu.oilgasagua." hidden="1">'[15]59y22%'!$B$1:$AT$65536,'[15]59y22%'!$BA$1:$BA$65536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{#N/A,#N/A,FALSE,"CIBHA05A";#N/A,#N/A,FALSE,"CIBHA05B"}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hidden="1">{#N/A,#N/A,FALSE,"Costos Productos 6A";#N/A,#N/A,FALSE,"Costo Unitario Total H-94-12"}</definedName>
    <definedName name="sss" hidden="1">{"'A21005'!$A$3:$M$5"}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rsion4OK" hidden="1">{"Datos de las Curvas",#N/A,TRUE,"TABLA-CALCULOS"}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ctor" hidden="1">[4]DATOS!#REF!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" hidden="1">{#N/A,#N/A,FALSE,"Costos Productos 6A";#N/A,#N/A,FALSE,"Costo Unitario Total H-94-12"}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ANEXO1." hidden="1">{#N/A,#N/A,FALSE,"Costos Contables CIB A 12 1994";#N/A,#N/A,FALSE,"Cuadre Contab. y C. OP"}</definedName>
    <definedName name="wrn.anexo5." hidden="1">{#N/A,#N/A,FALSE,"CIBHA05A";#N/A,#N/A,FALSE,"CIBHA05B"}</definedName>
    <definedName name="wrn.anexo6." hidden="1">{#N/A,#N/A,FALSE,"Costos Productos 6A";#N/A,#N/A,FALSE,"Costo Unitario Total H-94-12"}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_.Datos._.de._.las._.Curvas." hidden="1">{"Datos de las Curvas",#N/A,TRUE,"TABLA-CALCULOS"}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hidden="1">{#N/A,#N/A,FALSE,"sumi ";#N/A,#N/A,FALSE,"RESUMEN"}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hidden="1">{"via1",#N/A,TRUE,"general";"via2",#N/A,TRUE,"general";"via3",#N/A,TRUE,"general"}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" hidden="1">{#N/A,#N/A,FALSE,"CIBHA05A";#N/A,#N/A,FALSE,"CIBHA05B"}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hidden="1">#REF!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hidden="1">{#N/A,#N/A,FALSE,"Costos Productos 6A";#N/A,#N/A,FALSE,"Costo Unitario Total H-94-12"}</definedName>
    <definedName name="yyyyyf" hidden="1">{"via1",#N/A,TRUE,"general";"via2",#N/A,TRUE,"general";"via3",#N/A,TRUE,"general"}</definedName>
    <definedName name="z" hidden="1">#REF!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28" l="1"/>
  <c r="I64" i="28"/>
  <c r="I65" i="28"/>
  <c r="I66" i="28"/>
  <c r="I67" i="28"/>
  <c r="I68" i="28"/>
  <c r="I69" i="28"/>
  <c r="I70" i="28"/>
  <c r="I71" i="28"/>
  <c r="I72" i="28"/>
  <c r="I73" i="28"/>
  <c r="I74" i="28"/>
  <c r="I75" i="28" l="1"/>
  <c r="I78" i="28" s="1"/>
  <c r="J78" i="28" s="1"/>
  <c r="K77" i="28"/>
  <c r="D14" i="26" l="1"/>
  <c r="D15" i="26"/>
  <c r="D16" i="26"/>
  <c r="D17" i="26"/>
  <c r="D18" i="26"/>
  <c r="D19" i="26"/>
  <c r="D20" i="26"/>
  <c r="D21" i="26"/>
  <c r="D22" i="26"/>
  <c r="D23" i="26"/>
  <c r="D24" i="26"/>
  <c r="D13" i="26"/>
  <c r="C14" i="26"/>
  <c r="C15" i="26"/>
  <c r="C16" i="26"/>
  <c r="C17" i="26"/>
  <c r="C18" i="26"/>
  <c r="C19" i="26"/>
  <c r="C20" i="26"/>
  <c r="C21" i="26"/>
  <c r="C22" i="26"/>
  <c r="C23" i="26"/>
  <c r="C24" i="26"/>
  <c r="C13" i="26"/>
  <c r="A24" i="26"/>
  <c r="A23" i="26"/>
  <c r="A14" i="26"/>
  <c r="A15" i="26"/>
  <c r="A16" i="26"/>
  <c r="A17" i="26"/>
  <c r="A18" i="26"/>
  <c r="A19" i="26"/>
  <c r="A20" i="26"/>
  <c r="A21" i="26"/>
  <c r="A22" i="26"/>
  <c r="A13" i="26"/>
  <c r="E75" i="28"/>
  <c r="E76" i="28" s="1"/>
  <c r="C58" i="28"/>
  <c r="G65" i="28"/>
  <c r="F29" i="28"/>
  <c r="F19" i="28"/>
  <c r="G19" i="28" s="1"/>
  <c r="F20" i="28"/>
  <c r="G20" i="28" s="1"/>
  <c r="C18" i="28"/>
  <c r="F18" i="28" s="1"/>
  <c r="F19" i="26" l="1"/>
  <c r="F24" i="26"/>
  <c r="L78" i="28"/>
  <c r="F18" i="26"/>
  <c r="F17" i="26"/>
  <c r="F16" i="26"/>
  <c r="F23" i="26"/>
  <c r="F15" i="26"/>
  <c r="F22" i="26"/>
  <c r="F14" i="26"/>
  <c r="F21" i="26"/>
  <c r="F20" i="26"/>
  <c r="G18" i="28"/>
  <c r="F22" i="28"/>
  <c r="F32" i="28"/>
  <c r="F31" i="28"/>
  <c r="F30" i="28"/>
  <c r="G74" i="28"/>
  <c r="G73" i="28"/>
  <c r="G72" i="28"/>
  <c r="G71" i="28"/>
  <c r="G70" i="28"/>
  <c r="G69" i="28"/>
  <c r="G68" i="28"/>
  <c r="G67" i="28"/>
  <c r="G66" i="28"/>
  <c r="G64" i="28"/>
  <c r="G63" i="28"/>
  <c r="F13" i="28"/>
  <c r="F12" i="28"/>
  <c r="F11" i="28"/>
  <c r="F10" i="28"/>
  <c r="F9" i="28"/>
  <c r="F8" i="28"/>
  <c r="F7" i="28"/>
  <c r="F6" i="28"/>
  <c r="G75" i="28" l="1"/>
  <c r="A78" i="28" s="1"/>
  <c r="E78" i="28" s="1"/>
  <c r="G22" i="28"/>
  <c r="F14" i="28"/>
  <c r="I14" i="28" s="1"/>
  <c r="F33" i="28"/>
  <c r="G30" i="26"/>
  <c r="F13" i="26"/>
  <c r="G25" i="26" s="1"/>
  <c r="G10" i="26"/>
  <c r="G6" i="26"/>
  <c r="F23" i="28" l="1"/>
  <c r="I23" i="28" s="1"/>
  <c r="E44" i="28"/>
  <c r="E45" i="28" s="1"/>
  <c r="D52" i="28"/>
  <c r="F52" i="28" s="1"/>
  <c r="G52" i="28" s="1"/>
  <c r="D51" i="28"/>
  <c r="F51" i="28" s="1"/>
  <c r="C36" i="28"/>
  <c r="F36" i="28" s="1"/>
  <c r="F38" i="28" s="1"/>
  <c r="D66" i="28" s="1"/>
  <c r="G23" i="28"/>
  <c r="F24" i="28"/>
  <c r="D67" i="28" s="1"/>
  <c r="G32" i="26"/>
  <c r="D63" i="28" l="1"/>
  <c r="G51" i="28"/>
  <c r="G53" i="28" s="1"/>
  <c r="F53" i="28"/>
  <c r="D65" i="28" s="1"/>
  <c r="G36" i="28"/>
  <c r="G38" i="28" s="1"/>
  <c r="A39" i="28"/>
  <c r="E46" i="28"/>
  <c r="F46" i="28" s="1"/>
  <c r="F45" i="28"/>
  <c r="F47" i="28" l="1"/>
  <c r="D64" i="28" s="1"/>
  <c r="G45" i="28"/>
  <c r="G46" i="28"/>
  <c r="G47" i="28" l="1"/>
  <c r="A58" i="28" l="1"/>
  <c r="D58" i="28" s="1"/>
  <c r="F58" i="28" s="1"/>
  <c r="D73" i="28" l="1"/>
  <c r="G58" i="28"/>
  <c r="E59" i="21"/>
  <c r="F54" i="21" l="1"/>
  <c r="F55" i="21" s="1"/>
  <c r="F57" i="21" l="1"/>
  <c r="F58" i="21" s="1"/>
  <c r="F56" i="21"/>
  <c r="F59" i="21" l="1"/>
  <c r="F60" i="21" s="1"/>
</calcChain>
</file>

<file path=xl/sharedStrings.xml><?xml version="1.0" encoding="utf-8"?>
<sst xmlns="http://schemas.openxmlformats.org/spreadsheetml/2006/main" count="287" uniqueCount="189">
  <si>
    <t>CANTIDAD</t>
  </si>
  <si>
    <t>UNIDAD</t>
  </si>
  <si>
    <t>ADMINISTRACIÓN</t>
  </si>
  <si>
    <t>IMPREVISTOS</t>
  </si>
  <si>
    <t>UTILIDAD</t>
  </si>
  <si>
    <t>kg</t>
  </si>
  <si>
    <t>DESCRIPCION</t>
  </si>
  <si>
    <t>VALOR UNITARIO</t>
  </si>
  <si>
    <t>PROYECTO</t>
  </si>
  <si>
    <t>ITEM</t>
  </si>
  <si>
    <t>SUBTOTAL OBRAS</t>
  </si>
  <si>
    <t>IVA/UTILIDAD</t>
  </si>
  <si>
    <t>GRAN TOTAL</t>
  </si>
  <si>
    <t>SUBTOTAL AIU</t>
  </si>
  <si>
    <t>PRELIMINARES</t>
  </si>
  <si>
    <t>1.1</t>
  </si>
  <si>
    <t>2.1</t>
  </si>
  <si>
    <t>2.2</t>
  </si>
  <si>
    <t>3.1</t>
  </si>
  <si>
    <t>3.2</t>
  </si>
  <si>
    <t>4.1</t>
  </si>
  <si>
    <t>4.2</t>
  </si>
  <si>
    <t>4.3</t>
  </si>
  <si>
    <t>5.1</t>
  </si>
  <si>
    <t>6.1</t>
  </si>
  <si>
    <t>7.1</t>
  </si>
  <si>
    <t>7.2</t>
  </si>
  <si>
    <t>8.1</t>
  </si>
  <si>
    <t>8.2</t>
  </si>
  <si>
    <t>8.3</t>
  </si>
  <si>
    <t>8.4</t>
  </si>
  <si>
    <t>8.5</t>
  </si>
  <si>
    <t>MAMPOSTERIA</t>
  </si>
  <si>
    <t>9.1</t>
  </si>
  <si>
    <t>10.1</t>
  </si>
  <si>
    <t>10.2</t>
  </si>
  <si>
    <t>11.1</t>
  </si>
  <si>
    <t>12.1</t>
  </si>
  <si>
    <t>12.2</t>
  </si>
  <si>
    <t>TRAZADO Y REPLANTEO</t>
  </si>
  <si>
    <t>M2</t>
  </si>
  <si>
    <t>CIMENTACION</t>
  </si>
  <si>
    <t>EXCAVACION MANUAL</t>
  </si>
  <si>
    <t>M3</t>
  </si>
  <si>
    <t>ML</t>
  </si>
  <si>
    <t>MURO  SENCILLO H-12, INCLUYE MORTERO 1:4</t>
  </si>
  <si>
    <t>PAÑETE ALLANADO EN MUROS 1:4</t>
  </si>
  <si>
    <t>ESTRUCTURA EN CONCRETO</t>
  </si>
  <si>
    <t>PLACA TANQUE DE RESERVA EN CONCRETO REFORZADO (70cm x 70cm x 10cm). INC. REFUERZO</t>
  </si>
  <si>
    <t>UND</t>
  </si>
  <si>
    <t>PISOS</t>
  </si>
  <si>
    <t>PLANTILLA EN CONCRETO 3.000 PSI-EXP.  0.07 MT.</t>
  </si>
  <si>
    <t>ACABADO</t>
  </si>
  <si>
    <t>PISO   PARED   EGEO   EN   CERAMICA   20.5X20.5   DE   PRIMERA CALIDAD, TIPO CORONA O SIMILAR.</t>
  </si>
  <si>
    <t>CARPINTERIA METALICA</t>
  </si>
  <si>
    <t>VENTANA  METALICA  (0.4x0.30)  CAL  20.  INCL.  ANTICORROSIVO  Y ACABADO EN ESMALTE E INSTALACION.</t>
  </si>
  <si>
    <t>PUERTAS     LAMINA    CON    MARCO    (0,7X2,0)    CAL.    18,    INCL. ANTICORROSIVO      Y      ACABADO     EN      ESMALTE,     INCLUYE CERRADURA E INSTALACION.</t>
  </si>
  <si>
    <t>INSTALACIONES SANITARIAS</t>
  </si>
  <si>
    <t>ACOMETIDA  A  POZO  SÉPTICO  Y  CAMPO  DE  INFILTRACION  EN PVC DE 4"</t>
  </si>
  <si>
    <t>SUMINISTRO E INSTALACION COMBO (SANITARIO + LAVAMANOS), INC. ACCESORIOS Y GRIFERIA</t>
  </si>
  <si>
    <t>PUNTO SANITARIO DE 2" Y ACCESORIOS</t>
  </si>
  <si>
    <t>PTO</t>
  </si>
  <si>
    <t>PUNTO SANITARIO DE 4" Y ACCESORIOS</t>
  </si>
  <si>
    <t>RED SANITARIA PISO (PVC DE 2" DIAM)</t>
  </si>
  <si>
    <t>INCRUSTACIONES       PORCELANA:       TOALLERO,       PAPELERA, JABONERA, GANCHO ELITE O SIMILAR</t>
  </si>
  <si>
    <t>TRAMPA DE GRASAS</t>
  </si>
  <si>
    <t>CUBIERTA</t>
  </si>
  <si>
    <t>INSTALACIONES HIDRAULICAS</t>
  </si>
  <si>
    <t>PUNTO HIDRÁULICO (MURO) CON ACCESORIOS</t>
  </si>
  <si>
    <t>RED HIDRAULICA PVC DIAM 1/2"</t>
  </si>
  <si>
    <t>REGISTRO PARA DUCHA</t>
  </si>
  <si>
    <t>LLAVE CONTROL DE  1/2"-RED WHITE O SIMILAR</t>
  </si>
  <si>
    <t>TANQUE DE RESERVA DE AGUA Y ACCESORIOS (250 LT)</t>
  </si>
  <si>
    <t>INSTALACIONES ELECTRICAS</t>
  </si>
  <si>
    <t>PUNTO   ELÉCTRICO   Y   ACCESORIOS   (INCLUYE   CONEXIÓN   A ENERGÍA DE LA VIVIENDA 10 M)</t>
  </si>
  <si>
    <t>POZO SEPTICO</t>
  </si>
  <si>
    <t>CAMPO DE INFILTRACION</t>
  </si>
  <si>
    <t>4.4</t>
  </si>
  <si>
    <t>8.6</t>
  </si>
  <si>
    <t>8.7</t>
  </si>
  <si>
    <t>10.3</t>
  </si>
  <si>
    <t>10.4</t>
  </si>
  <si>
    <t>10.5</t>
  </si>
  <si>
    <t>COLUMNAS  DE  CONFINAMIENTO  EN  CONCRETO  (20cm  x  10cm) INC. REFUERZO</t>
  </si>
  <si>
    <t>VIGA AÉREA DE CONCRETO (20cm X 10cm) INC. REFUERZO</t>
  </si>
  <si>
    <t>VIGA   DE   CIMENTACION   EN   CONCRETO   (25cm   x   25cm)   INC. REFUERZO</t>
  </si>
  <si>
    <t>8.8</t>
  </si>
  <si>
    <t>CAJA DE INSPECCIÓN DE 60x60x60CM, EN CONCRETO DE f'c=3.000PSI, INCLUYE EXCAVACIÓN Y TAPE, TAPA EN CONCRETO Y CAÑUELAS</t>
  </si>
  <si>
    <t>DESCRIPCIÓN</t>
  </si>
  <si>
    <t>TARIFA/HORA</t>
  </si>
  <si>
    <t>RENDIMIENTO</t>
  </si>
  <si>
    <t>JORNAL</t>
  </si>
  <si>
    <t>JORNAL TOTAL</t>
  </si>
  <si>
    <t>TON-KM</t>
  </si>
  <si>
    <t>VALOR</t>
  </si>
  <si>
    <t>MATERIALES</t>
  </si>
  <si>
    <t>TRANSPORTE MATERIAL</t>
  </si>
  <si>
    <t>DISTANCIA</t>
  </si>
  <si>
    <t>MANO DE OBRA</t>
  </si>
  <si>
    <t>PRESTACIONES</t>
  </si>
  <si>
    <t>CEMENTO</t>
  </si>
  <si>
    <t>KGR</t>
  </si>
  <si>
    <t>ARENA</t>
  </si>
  <si>
    <t>AGUA</t>
  </si>
  <si>
    <t>LTR</t>
  </si>
  <si>
    <t>UNIDADES</t>
  </si>
  <si>
    <t>TRANSPORTE</t>
  </si>
  <si>
    <t>TRITURADO</t>
  </si>
  <si>
    <t>VIAJES</t>
  </si>
  <si>
    <t>VALOR VIAJE</t>
  </si>
  <si>
    <t>PUERTAS</t>
  </si>
  <si>
    <t>VETANAS</t>
  </si>
  <si>
    <t>BLOQUES N4</t>
  </si>
  <si>
    <t xml:space="preserve">ARENA </t>
  </si>
  <si>
    <t>MORTERO</t>
  </si>
  <si>
    <t>BLOQUE</t>
  </si>
  <si>
    <t>VIAJE</t>
  </si>
  <si>
    <t>HIERRO</t>
  </si>
  <si>
    <t>VETANAS Y PUERTAS</t>
  </si>
  <si>
    <t>ELECTRICO</t>
  </si>
  <si>
    <t>HIDRÁULICO</t>
  </si>
  <si>
    <t>SANITARIO</t>
  </si>
  <si>
    <t>BALDOSA</t>
  </si>
  <si>
    <t>TAQUE Y POZO</t>
  </si>
  <si>
    <t>TEJA Y OTROS</t>
  </si>
  <si>
    <t>LARGO</t>
  </si>
  <si>
    <t>ANCHO</t>
  </si>
  <si>
    <t>ALTURA</t>
  </si>
  <si>
    <t>NÚMERO DE ELEMENTOS</t>
  </si>
  <si>
    <t>VOLUMEN</t>
  </si>
  <si>
    <t>Vigas Largas</t>
  </si>
  <si>
    <t>Vigas Cortas</t>
  </si>
  <si>
    <t>Placa de apoyo</t>
  </si>
  <si>
    <t>Columnas caseta</t>
  </si>
  <si>
    <t>Columnas tanque</t>
  </si>
  <si>
    <t>Placa de soporte tanque</t>
  </si>
  <si>
    <t>Ciclópeo apoyo largo</t>
  </si>
  <si>
    <t>Ciclópeo apoyo corto</t>
  </si>
  <si>
    <t>Volumen de concreto 3000 psi 1:2:3</t>
  </si>
  <si>
    <t>Proporciones y peso de concreto 3000 psi 1:2:3</t>
  </si>
  <si>
    <t>PESO KG</t>
  </si>
  <si>
    <t>DENSIDAD KG/M3</t>
  </si>
  <si>
    <t>---</t>
  </si>
  <si>
    <t>Peso por proporciones</t>
  </si>
  <si>
    <t>Peso por volumen de concreto</t>
  </si>
  <si>
    <t>PESO TON</t>
  </si>
  <si>
    <t>MUROS LARGOS</t>
  </si>
  <si>
    <t>MUROS CORTOS</t>
  </si>
  <si>
    <t>PESO POR BLOQUE</t>
  </si>
  <si>
    <t>NÚMERO DE BLOQUES N4 POR M2</t>
  </si>
  <si>
    <t>TOTAL BLOQUES POR UNIDAD</t>
  </si>
  <si>
    <t>Proporciones y peso de mortero 1:4</t>
  </si>
  <si>
    <t>m3 por m2</t>
  </si>
  <si>
    <t>Mortero</t>
  </si>
  <si>
    <t>proporción</t>
  </si>
  <si>
    <t>Proporciones y peso de pañete 1:4</t>
  </si>
  <si>
    <t>PAÑETE</t>
  </si>
  <si>
    <t>total</t>
  </si>
  <si>
    <t>total unidad</t>
  </si>
  <si>
    <t>CANTIDAD/proporción</t>
  </si>
  <si>
    <t xml:space="preserve">TIPO DE TRASPORTE </t>
  </si>
  <si>
    <t>Trasiego en mula</t>
  </si>
  <si>
    <t>Capacidad por viaje kg</t>
  </si>
  <si>
    <t>REDONDEO</t>
  </si>
  <si>
    <t>Peso por volumen de concreto acero</t>
  </si>
  <si>
    <t>CANTIDAD POR UND M2</t>
  </si>
  <si>
    <t>ÁREA BALDOSA</t>
  </si>
  <si>
    <t>PESO UNIDAD KG</t>
  </si>
  <si>
    <t>VALOR VIAJES</t>
  </si>
  <si>
    <t>VALOR TRASPORTE MULAR O OTRO POR UNIDADES SANITARIAS</t>
  </si>
  <si>
    <t>NÚMERO DE UNIDADES</t>
  </si>
  <si>
    <t xml:space="preserve">TOTAL TRASPORTE </t>
  </si>
  <si>
    <t>VJ</t>
  </si>
  <si>
    <t>CONCRETO</t>
  </si>
  <si>
    <t>13.1</t>
  </si>
  <si>
    <t>TRANSPORTE DE SUMINISTROS POR UNIDAD SANITARIA</t>
  </si>
  <si>
    <t>TOTAL VIAJES POR UNIDAD Y COSTO TOTAL TRASPORTE TRASIEGO EN MULA</t>
  </si>
  <si>
    <t>PESO POR MATERIAL</t>
  </si>
  <si>
    <t>PESO TOTAL EN TON POR UNIDAD</t>
  </si>
  <si>
    <t>PESO TOTAL EN TON PROYECTO</t>
  </si>
  <si>
    <t xml:space="preserve">CALCULO PESO MUERTO </t>
  </si>
  <si>
    <t>CUBIERTA  EN  TEJA  DE FIBRA MINERAL Y RESINA O SIMILAR.  INC.  ESTRUCTURA EN PERFILERIA METALICA</t>
  </si>
  <si>
    <t>CIMIENTO CICLÓPEO (60/40),  (25CM X 35CM)</t>
  </si>
  <si>
    <t>NO MODIFICABLE</t>
  </si>
  <si>
    <t xml:space="preserve">REVISIÓN Y/O AJUSTE Y/O ACTUALIZACIÓN Y/O MODIFICACIÓN Y/O COMPLEMENTACIÓN Y/O ELABORACIÓN DE ESTUDIOS Y DISEÑOS PARA CONSTRUCCIÓN DE UNIDADES SANITARIAS incluido IVA </t>
  </si>
  <si>
    <t>PRESUPUESTO TOTAL</t>
  </si>
  <si>
    <t>VALOR TOTAL</t>
  </si>
  <si>
    <t>ANEXO 2 OFRECIMIENTO ECONÓMICO</t>
  </si>
  <si>
    <t>CONSTRUCCIÓN DE UNIDADES BÁSICAS SANITARIAS PARA LA ZONA RURAL DEL MUNICIPIO DE LA GLORIA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</si>
</sst>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0.0%"/>
    <numFmt numFmtId="168" formatCode="_(&quot;$&quot;\ * #,##0_);_(&quot;$&quot;\ * \(#,##0\);_(&quot;$&quot;\ * &quot;-&quot;_);_(@_)"/>
    <numFmt numFmtId="169" formatCode="_-&quot;$&quot;* #,##0.00_-;\-&quot;$&quot;* #,##0.00_-;_-&quot;$&quot;* &quot;-&quot;??_-;_-@_-"/>
    <numFmt numFmtId="170" formatCode="_-&quot;$&quot;* #,##0_-;\-&quot;$&quot;* #,##0_-;_-&quot;$&quot;* &quot;-&quot;_-;_-@_-"/>
    <numFmt numFmtId="171" formatCode="_-&quot;$&quot;\ * #,##0.0_-;\-&quot;$&quot;\ * #,##0.0_-;_-&quot;$&quot;\ * &quot;-&quot;_-;_-@_-"/>
    <numFmt numFmtId="172" formatCode="_(&quot;$&quot;\ * #,##0_);_(&quot;$&quot;\ * \(#,##0\);_(&quot;$&quot;\ * &quot;-&quot;??_);_(@_)"/>
    <numFmt numFmtId="173" formatCode="#,##0.00_ ;\-#,##0.00\ "/>
    <numFmt numFmtId="174" formatCode="0.000"/>
    <numFmt numFmtId="175" formatCode="&quot;$&quot;\ #,##0"/>
    <numFmt numFmtId="17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Arial"/>
      <family val="2"/>
    </font>
    <font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CD05A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/>
    <xf numFmtId="42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51">
    <xf numFmtId="0" fontId="0" fillId="0" borderId="0" xfId="0"/>
    <xf numFmtId="0" fontId="6" fillId="0" borderId="0" xfId="0" applyFont="1" applyAlignment="1">
      <alignment horizontal="center" vertical="center"/>
    </xf>
    <xf numFmtId="42" fontId="6" fillId="0" borderId="1" xfId="2" applyFont="1" applyFill="1" applyBorder="1" applyAlignment="1">
      <alignment vertical="center"/>
    </xf>
    <xf numFmtId="0" fontId="5" fillId="2" borderId="5" xfId="14" applyFont="1" applyFill="1" applyBorder="1" applyAlignment="1">
      <alignment vertical="center"/>
    </xf>
    <xf numFmtId="42" fontId="5" fillId="4" borderId="1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42" fontId="11" fillId="7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42" fontId="11" fillId="8" borderId="1" xfId="2" applyFont="1" applyFill="1" applyBorder="1" applyAlignment="1">
      <alignment vertical="center"/>
    </xf>
    <xf numFmtId="0" fontId="11" fillId="8" borderId="1" xfId="14" applyFont="1" applyFill="1" applyBorder="1" applyAlignment="1">
      <alignment horizontal="center" vertical="center"/>
    </xf>
    <xf numFmtId="171" fontId="11" fillId="7" borderId="1" xfId="2" applyNumberFormat="1" applyFont="1" applyFill="1" applyBorder="1" applyAlignment="1">
      <alignment vertical="center"/>
    </xf>
    <xf numFmtId="171" fontId="6" fillId="0" borderId="0" xfId="2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41" fontId="6" fillId="0" borderId="0" xfId="1" applyFont="1" applyAlignment="1">
      <alignment vertical="center"/>
    </xf>
    <xf numFmtId="167" fontId="5" fillId="4" borderId="1" xfId="3" applyNumberFormat="1" applyFont="1" applyFill="1" applyBorder="1" applyAlignment="1">
      <alignment vertical="center"/>
    </xf>
    <xf numFmtId="42" fontId="6" fillId="8" borderId="1" xfId="2" applyFont="1" applyFill="1" applyBorder="1" applyAlignment="1">
      <alignment vertical="center"/>
    </xf>
    <xf numFmtId="0" fontId="11" fillId="8" borderId="1" xfId="14" applyFont="1" applyFill="1" applyBorder="1" applyAlignment="1">
      <alignment horizontal="left" vertical="center"/>
    </xf>
    <xf numFmtId="0" fontId="11" fillId="8" borderId="1" xfId="14" applyFont="1" applyFill="1" applyBorder="1" applyAlignment="1">
      <alignment vertical="center" wrapText="1"/>
    </xf>
    <xf numFmtId="0" fontId="6" fillId="0" borderId="0" xfId="1" applyNumberFormat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42" fontId="6" fillId="0" borderId="1" xfId="2" applyFont="1" applyBorder="1" applyAlignment="1">
      <alignment vertical="center"/>
    </xf>
    <xf numFmtId="0" fontId="6" fillId="0" borderId="1" xfId="14" applyFont="1" applyBorder="1" applyAlignment="1">
      <alignment horizontal="center" vertical="center"/>
    </xf>
    <xf numFmtId="0" fontId="6" fillId="0" borderId="1" xfId="14" applyFont="1" applyBorder="1" applyAlignment="1">
      <alignment vertical="center" wrapText="1"/>
    </xf>
    <xf numFmtId="167" fontId="6" fillId="0" borderId="1" xfId="3" applyNumberFormat="1" applyFont="1" applyBorder="1" applyAlignment="1">
      <alignment vertical="center"/>
    </xf>
    <xf numFmtId="173" fontId="6" fillId="0" borderId="1" xfId="2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72" fontId="15" fillId="2" borderId="15" xfId="12" applyNumberFormat="1" applyFont="1" applyFill="1" applyBorder="1" applyAlignment="1">
      <alignment horizontal="center" vertical="center"/>
    </xf>
    <xf numFmtId="175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175" fontId="17" fillId="2" borderId="1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175" fontId="17" fillId="2" borderId="19" xfId="0" applyNumberFormat="1" applyFont="1" applyFill="1" applyBorder="1" applyAlignment="1">
      <alignment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17" fillId="2" borderId="22" xfId="5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166" fontId="17" fillId="2" borderId="22" xfId="12" applyFont="1" applyFill="1" applyBorder="1" applyAlignment="1">
      <alignment vertical="center"/>
    </xf>
    <xf numFmtId="166" fontId="17" fillId="2" borderId="23" xfId="12" applyFont="1" applyFill="1" applyBorder="1" applyAlignment="1">
      <alignment vertical="center"/>
    </xf>
    <xf numFmtId="175" fontId="17" fillId="2" borderId="12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175" fontId="17" fillId="2" borderId="11" xfId="0" applyNumberFormat="1" applyFont="1" applyFill="1" applyBorder="1" applyAlignment="1">
      <alignment vertical="center"/>
    </xf>
    <xf numFmtId="175" fontId="17" fillId="2" borderId="0" xfId="0" applyNumberFormat="1" applyFont="1" applyFill="1" applyBorder="1" applyAlignment="1">
      <alignment vertical="center"/>
    </xf>
    <xf numFmtId="2" fontId="17" fillId="2" borderId="13" xfId="0" applyNumberFormat="1" applyFont="1" applyFill="1" applyBorder="1" applyAlignment="1">
      <alignment horizontal="center" vertical="center"/>
    </xf>
    <xf numFmtId="172" fontId="17" fillId="2" borderId="13" xfId="12" applyNumberFormat="1" applyFont="1" applyFill="1" applyBorder="1" applyAlignment="1">
      <alignment vertical="center"/>
    </xf>
    <xf numFmtId="9" fontId="17" fillId="2" borderId="13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 wrapText="1"/>
    </xf>
    <xf numFmtId="172" fontId="17" fillId="2" borderId="20" xfId="12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 wrapText="1"/>
    </xf>
    <xf numFmtId="172" fontId="17" fillId="2" borderId="22" xfId="12" applyNumberFormat="1" applyFont="1" applyFill="1" applyBorder="1" applyAlignment="1">
      <alignment vertical="center"/>
    </xf>
    <xf numFmtId="9" fontId="17" fillId="2" borderId="22" xfId="0" applyNumberFormat="1" applyFont="1" applyFill="1" applyBorder="1" applyAlignment="1">
      <alignment horizontal="center" vertical="center"/>
    </xf>
    <xf numFmtId="175" fontId="17" fillId="2" borderId="23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175" fontId="17" fillId="2" borderId="25" xfId="0" applyNumberFormat="1" applyFont="1" applyFill="1" applyBorder="1" applyAlignment="1">
      <alignment vertical="center"/>
    </xf>
    <xf numFmtId="172" fontId="17" fillId="2" borderId="19" xfId="12" applyNumberFormat="1" applyFont="1" applyFill="1" applyBorder="1" applyAlignment="1">
      <alignment vertical="center"/>
    </xf>
    <xf numFmtId="172" fontId="17" fillId="2" borderId="21" xfId="12" applyNumberFormat="1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18" fillId="0" borderId="1" xfId="25" applyFont="1" applyBorder="1" applyAlignment="1">
      <alignment horizontal="center"/>
    </xf>
    <xf numFmtId="2" fontId="0" fillId="0" borderId="0" xfId="0" applyNumberFormat="1"/>
    <xf numFmtId="42" fontId="0" fillId="0" borderId="0" xfId="0" applyNumberFormat="1"/>
    <xf numFmtId="176" fontId="0" fillId="0" borderId="0" xfId="0" applyNumberFormat="1"/>
    <xf numFmtId="0" fontId="0" fillId="0" borderId="1" xfId="0" applyBorder="1"/>
    <xf numFmtId="174" fontId="0" fillId="0" borderId="1" xfId="0" applyNumberFormat="1" applyBorder="1"/>
    <xf numFmtId="176" fontId="0" fillId="0" borderId="1" xfId="0" applyNumberFormat="1" applyBorder="1" applyAlignment="1">
      <alignment horizontal="center"/>
    </xf>
    <xf numFmtId="2" fontId="0" fillId="0" borderId="4" xfId="0" applyNumberFormat="1" applyBorder="1"/>
    <xf numFmtId="0" fontId="18" fillId="0" borderId="1" xfId="25" applyFont="1" applyFill="1" applyBorder="1" applyAlignment="1">
      <alignment horizontal="center"/>
    </xf>
    <xf numFmtId="0" fontId="18" fillId="0" borderId="1" xfId="25" applyFont="1" applyFill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25" applyFont="1" applyBorder="1" applyAlignment="1">
      <alignment horizontal="center"/>
    </xf>
    <xf numFmtId="0" fontId="18" fillId="0" borderId="1" xfId="25" applyFont="1" applyBorder="1"/>
    <xf numFmtId="0" fontId="0" fillId="0" borderId="1" xfId="0" quotePrefix="1" applyBorder="1"/>
    <xf numFmtId="176" fontId="0" fillId="0" borderId="1" xfId="0" applyNumberFormat="1" applyBorder="1"/>
    <xf numFmtId="1" fontId="0" fillId="0" borderId="1" xfId="0" applyNumberFormat="1" applyBorder="1"/>
    <xf numFmtId="1" fontId="16" fillId="3" borderId="1" xfId="0" applyNumberFormat="1" applyFont="1" applyFill="1" applyBorder="1"/>
    <xf numFmtId="174" fontId="0" fillId="0" borderId="0" xfId="0" applyNumberFormat="1"/>
    <xf numFmtId="2" fontId="0" fillId="0" borderId="1" xfId="0" applyNumberFormat="1" applyBorder="1" applyAlignment="1">
      <alignment horizontal="center"/>
    </xf>
    <xf numFmtId="2" fontId="16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1" fillId="0" borderId="1" xfId="0" applyFont="1" applyBorder="1" applyAlignment="1">
      <alignment horizontal="center"/>
    </xf>
    <xf numFmtId="2" fontId="0" fillId="0" borderId="1" xfId="0" applyNumberFormat="1" applyBorder="1"/>
    <xf numFmtId="0" fontId="0" fillId="0" borderId="6" xfId="0" applyBorder="1"/>
    <xf numFmtId="174" fontId="22" fillId="3" borderId="0" xfId="0" applyNumberFormat="1" applyFont="1" applyFill="1"/>
    <xf numFmtId="174" fontId="22" fillId="3" borderId="1" xfId="0" applyNumberFormat="1" applyFont="1" applyFill="1" applyBorder="1"/>
    <xf numFmtId="0" fontId="18" fillId="0" borderId="4" xfId="25" applyFon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42" fontId="0" fillId="0" borderId="1" xfId="0" applyNumberFormat="1" applyFill="1" applyBorder="1"/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17" fillId="2" borderId="27" xfId="0" applyFont="1" applyFill="1" applyBorder="1" applyAlignment="1">
      <alignment vertical="center" wrapText="1"/>
    </xf>
    <xf numFmtId="172" fontId="17" fillId="2" borderId="27" xfId="12" applyNumberFormat="1" applyFont="1" applyFill="1" applyBorder="1" applyAlignment="1">
      <alignment vertical="center"/>
    </xf>
    <xf numFmtId="2" fontId="17" fillId="2" borderId="27" xfId="0" applyNumberFormat="1" applyFont="1" applyFill="1" applyBorder="1" applyAlignment="1">
      <alignment horizontal="center" vertical="center"/>
    </xf>
    <xf numFmtId="172" fontId="17" fillId="2" borderId="26" xfId="12" applyNumberFormat="1" applyFont="1" applyFill="1" applyBorder="1" applyAlignment="1">
      <alignment vertical="center"/>
    </xf>
    <xf numFmtId="0" fontId="17" fillId="2" borderId="28" xfId="0" applyFont="1" applyFill="1" applyBorder="1" applyAlignment="1">
      <alignment horizontal="center" vertical="center" wrapText="1"/>
    </xf>
    <xf numFmtId="175" fontId="17" fillId="2" borderId="15" xfId="0" applyNumberFormat="1" applyFont="1" applyFill="1" applyBorder="1" applyAlignment="1">
      <alignment horizontal="center" vertical="center"/>
    </xf>
    <xf numFmtId="0" fontId="0" fillId="0" borderId="3" xfId="0" applyBorder="1"/>
    <xf numFmtId="42" fontId="24" fillId="8" borderId="1" xfId="2" applyFont="1" applyFill="1" applyBorder="1"/>
    <xf numFmtId="0" fontId="0" fillId="0" borderId="2" xfId="0" applyBorder="1"/>
    <xf numFmtId="0" fontId="14" fillId="8" borderId="12" xfId="0" applyFont="1" applyFill="1" applyBorder="1" applyAlignment="1">
      <alignment horizontal="center"/>
    </xf>
    <xf numFmtId="42" fontId="0" fillId="3" borderId="0" xfId="2" applyFont="1" applyFill="1"/>
    <xf numFmtId="42" fontId="0" fillId="0" borderId="0" xfId="2" applyFont="1"/>
    <xf numFmtId="42" fontId="11" fillId="8" borderId="4" xfId="2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42" fontId="11" fillId="9" borderId="4" xfId="2" applyFont="1" applyFill="1" applyBorder="1" applyAlignment="1">
      <alignment vertical="center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12" fillId="8" borderId="4" xfId="0" applyFont="1" applyFill="1" applyBorder="1" applyAlignment="1">
      <alignment horizontal="right" vertical="center"/>
    </xf>
    <xf numFmtId="171" fontId="7" fillId="6" borderId="1" xfId="14" applyNumberFormat="1" applyFont="1" applyFill="1" applyBorder="1" applyAlignment="1">
      <alignment horizontal="center" vertical="center" wrapText="1"/>
    </xf>
    <xf numFmtId="0" fontId="11" fillId="7" borderId="1" xfId="14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6" borderId="1" xfId="14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42" fontId="0" fillId="8" borderId="1" xfId="0" applyNumberFormat="1" applyFill="1" applyBorder="1" applyAlignment="1">
      <alignment horizontal="center"/>
    </xf>
    <xf numFmtId="0" fontId="18" fillId="0" borderId="1" xfId="25" applyFont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</cellXfs>
  <cellStyles count="26">
    <cellStyle name="Hipervínculo 2" xfId="4"/>
    <cellStyle name="Millares [0]" xfId="1" builtinId="6"/>
    <cellStyle name="Millares [0] 2" xfId="13"/>
    <cellStyle name="Millares 11 2" xfId="10"/>
    <cellStyle name="Millares 2" xfId="15"/>
    <cellStyle name="Millares 57" xfId="17"/>
    <cellStyle name="Moneda [0]" xfId="2" builtinId="7"/>
    <cellStyle name="Moneda [0] 2" xfId="11"/>
    <cellStyle name="Moneda [0] 2 2" xfId="22"/>
    <cellStyle name="Moneda [0] 3" xfId="18"/>
    <cellStyle name="Moneda [0] 3 2" xfId="20"/>
    <cellStyle name="Moneda 101" xfId="19"/>
    <cellStyle name="Moneda 14" xfId="16"/>
    <cellStyle name="Moneda 2 39" xfId="12"/>
    <cellStyle name="Normal" xfId="0" builtinId="0"/>
    <cellStyle name="Normal 10" xfId="5"/>
    <cellStyle name="Normal 14" xfId="23"/>
    <cellStyle name="Normal 2" xfId="7"/>
    <cellStyle name="Normal 2 10 2" xfId="8"/>
    <cellStyle name="Normal 2 10 2 2" xfId="14"/>
    <cellStyle name="Normal 3" xfId="6"/>
    <cellStyle name="Normal 3 2" xfId="21"/>
    <cellStyle name="Normal 4 3" xfId="9"/>
    <cellStyle name="Normal 5" xfId="25"/>
    <cellStyle name="Porcentaje" xfId="3" builtinId="5"/>
    <cellStyle name="Porcentual 9" xfId="2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CD05A"/>
      <color rgb="FFFFC00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/G/Area%20Proyectos/A/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vanalejandroquintero/Library/Caches/TemporaryItems/Outlook%20Temp/Jas/PD1028%20TRABAJO/PDdn/MODULE%20500/ANEXO-2-CALC-IT-350-4006470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AppData/Local/Microsoft/Windows/Temporary%20Internet%20Files/Content.Outlook/4EQYZPIU/C/Users/jairocardenas/Downloads/Opinzon/c/GRCESAR/OPTIMIZA/MODELO/Enedic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ola%20Pati&#241;o/AppData/Local/Microsoft/Windows/Temporary%20Internet%20Files/Content.Outlook/EGT9VZJ0/2kprincipal/licitaciones2/Datos/LICITACIONES/Planes%20de%20accion/DATOS/Equipos/COSTO%20DE%20PROPIEDA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d Lifting Lug"/>
      <sheetName val="59y22%"/>
      <sheetName val="Listado de Obras de Arte La Y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Resultados"/>
      <sheetName val="REV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Análisis_determinístico"/>
      <sheetName val="Modelo_financiero"/>
      <sheetName val="Hoja2"/>
      <sheetName val="API93"/>
      <sheetName val="PSM Monthly"/>
      <sheetName val="Análisis_determinístico1"/>
      <sheetName val="Modelo_financiero1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Main"/>
      <sheetName val="CorpTax"/>
      <sheetName val="Input"/>
      <sheetName val="EMPRESA"/>
      <sheetName val="Tablas"/>
      <sheetName val="Cronograma"/>
      <sheetName val="Modelo Financiero Determ. "/>
      <sheetName val="#¡REF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Parametr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DATABASE"/>
      <sheetName val="PROYECTOS TRÁNSITO"/>
      <sheetName val="Referencia Sistemas"/>
      <sheetName val="F.Caja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PRESUPUESTO 2O16"/>
      <sheetName val="BASE CG1"/>
      <sheetName val="Menu"/>
      <sheetName val="OT"/>
      <sheetName val="Par"/>
      <sheetName val="Siglas"/>
      <sheetName val="POZO 7959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MAMPO 1"/>
      <sheetName val="DATOSBP"/>
      <sheetName val="DATOSPB"/>
      <sheetName val="LISTA OTS"/>
      <sheetName val="C. IMPORTADAS"/>
      <sheetName val="Parámetros Formato "/>
      <sheetName val="RESERVAS Y PRODUCCIONES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TABLAS (3)"/>
      <sheetName val="REG (2)"/>
      <sheetName val="Tablas (2)"/>
      <sheetName val="TOTAL_AREA_PORTAFOLIO_ORIGINAL"/>
      <sheetName val="Referencia_Sistemas"/>
      <sheetName val="Admin_Cost_Flow"/>
      <sheetName val="COMPRA_MATERIA_PRIMA2"/>
      <sheetName val="DATOS_BASE_ABA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>
        <row r="224">
          <cell r="B224" t="str">
            <v>MES No: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24">
          <cell r="B224" t="str">
            <v>MES No:</v>
          </cell>
        </row>
      </sheetData>
      <sheetData sheetId="260">
        <row r="224">
          <cell r="B224" t="str">
            <v>MES No:</v>
          </cell>
        </row>
      </sheetData>
      <sheetData sheetId="261">
        <row r="224">
          <cell r="B224" t="str">
            <v>MES No:</v>
          </cell>
        </row>
      </sheetData>
      <sheetData sheetId="262">
        <row r="224">
          <cell r="B224" t="str">
            <v>MES No:</v>
          </cell>
        </row>
      </sheetData>
      <sheetData sheetId="263">
        <row r="224">
          <cell r="B224" t="str">
            <v>MES No:</v>
          </cell>
        </row>
      </sheetData>
      <sheetData sheetId="264" refreshError="1"/>
      <sheetData sheetId="265">
        <row r="224">
          <cell r="B224" t="str">
            <v>MES No:</v>
          </cell>
        </row>
      </sheetData>
      <sheetData sheetId="266">
        <row r="224">
          <cell r="B224" t="str">
            <v>MES No:</v>
          </cell>
        </row>
      </sheetData>
      <sheetData sheetId="267" refreshError="1"/>
      <sheetData sheetId="268"/>
      <sheetData sheetId="269">
        <row r="224">
          <cell r="B224" t="str">
            <v>MES No:</v>
          </cell>
        </row>
      </sheetData>
      <sheetData sheetId="270">
        <row r="224">
          <cell r="B224" t="str">
            <v>MES No:</v>
          </cell>
        </row>
      </sheetData>
      <sheetData sheetId="271">
        <row r="224">
          <cell r="B224" t="str">
            <v>MES No:</v>
          </cell>
        </row>
      </sheetData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>
        <row r="224">
          <cell r="B224" t="str">
            <v>MES No: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24">
          <cell r="B224" t="str">
            <v>MES No: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Análisis_determinístico"/>
      <sheetName val="PLAN_CARGUE_RIS_(for_nuevo)"/>
      <sheetName val="Modelo_financiero"/>
      <sheetName val="Resumen"/>
      <sheetName val="PLANILLA"/>
      <sheetName val="TALLA"/>
      <sheetName val="Hoja3"/>
      <sheetName val="GCB2000"/>
      <sheetName val="PLAN_CARGUE_RIS_(for_nuevo)2"/>
      <sheetName val="Análisis_determinístico1"/>
      <sheetName val="PLAN_CARGUE_RIS_(for_nuevo)1"/>
      <sheetName val="Modelo_financiero1"/>
      <sheetName val="Modelo Financiero Determ. "/>
      <sheetName val="Listas Desplegables"/>
      <sheetName val="Admin Cost Flow"/>
      <sheetName val="Parametros"/>
      <sheetName val="INSP TUBERIAS"/>
      <sheetName val="envío"/>
      <sheetName val="API93"/>
      <sheetName val="PSM Monthly"/>
      <sheetName val="Hoja2"/>
      <sheetName val="1. MODELO 60KB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TABLA5"/>
      <sheetName val="DCurva"/>
      <sheetName val="Inf.Semanal"/>
      <sheetName val="#¡REF"/>
      <sheetName val="PYF100-2"/>
      <sheetName val="CrudosA"/>
      <sheetName val="casosWTI"/>
      <sheetName val="APU"/>
      <sheetName val=""/>
      <sheetName val="Parámetros Formato"/>
      <sheetName val="Main"/>
      <sheetName val="CorpTax"/>
      <sheetName val="Input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VAR"/>
      <sheetName val="TIPO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LISTA DE LAS MACROS "/>
      <sheetName val="PARÁMETROS (2)"/>
      <sheetName val="PARÁMETROS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PLAN MENSUAL"/>
      <sheetName val="Modelo financiero-Alter_3"/>
      <sheetName val="CECOS SOP"/>
      <sheetName val="EMPRESA"/>
      <sheetName val="Cronograma"/>
      <sheetName val="SEGUIMIENTO"/>
      <sheetName val="Malas Prácticas eliminadas"/>
      <sheetName val="Plan Anual Mantto"/>
      <sheetName val="F.Caja"/>
      <sheetName val="FORMULAS1"/>
      <sheetName val="LISTA_VALIDACION"/>
      <sheetName val="General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RESERVAS Y PRODUCCIONES"/>
      <sheetName val="CONFIGURACION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OBRA CIVIL RQ 06"/>
      <sheetName val="Mano de Obra"/>
      <sheetName val="BASE CG1"/>
      <sheetName val="Menu"/>
      <sheetName val="OT"/>
      <sheetName val="Ordenes Internas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Pañete Impermeabilizado"/>
      <sheetName val="Salario"/>
      <sheetName val="DATABASE"/>
      <sheetName val="Referencia Sistemas"/>
      <sheetName val="Siglas"/>
      <sheetName val="BENEF. DE ESPEC."/>
      <sheetName val="CANTIDADES TOTALES"/>
      <sheetName val="SABANA"/>
      <sheetName val="Par"/>
      <sheetName val="POZO 7959"/>
      <sheetName val="A-RECURSOS-MATERIAL"/>
      <sheetName val="FORMULA Marzo 07"/>
      <sheetName val="TASA"/>
      <sheetName val="C. IMPORTADAS"/>
      <sheetName val="cantidades sf-21"/>
      <sheetName val="informe avance campo"/>
      <sheetName val="Clúster"/>
      <sheetName val="trafos acad"/>
      <sheetName val="Parámetros Formato "/>
      <sheetName val="D. ENTRADA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RESUPUESTO 2O16"/>
      <sheetName val="COST_CCTL"/>
      <sheetName val="CantidadesComite"/>
      <sheetName val="SALARIOS (2)"/>
      <sheetName val="LISTA OTS"/>
      <sheetName val="TABLAS (3)"/>
      <sheetName val="REG (2)"/>
      <sheetName val="TARIFAS 2015"/>
      <sheetName val="SALARIOS"/>
      <sheetName val="7422CW00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>
        <row r="224">
          <cell r="B224" t="str">
            <v>MES No: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K62"/>
  <sheetViews>
    <sheetView tabSelected="1" view="pageBreakPreview" zoomScaleNormal="100" zoomScaleSheetLayoutView="100" workbookViewId="0">
      <selection activeCell="E10" sqref="E10"/>
    </sheetView>
  </sheetViews>
  <sheetFormatPr baseColWidth="10" defaultColWidth="11.42578125" defaultRowHeight="16.5" x14ac:dyDescent="0.25"/>
  <cols>
    <col min="1" max="1" width="12.85546875" style="1" customWidth="1"/>
    <col min="2" max="2" width="68.140625" style="5" bestFit="1" customWidth="1"/>
    <col min="3" max="3" width="11.42578125" style="5" customWidth="1"/>
    <col min="4" max="4" width="17.42578125" style="11" customWidth="1"/>
    <col min="5" max="5" width="19.28515625" style="12" customWidth="1"/>
    <col min="6" max="6" width="20.28515625" style="12" customWidth="1"/>
    <col min="7" max="7" width="12" style="5" customWidth="1"/>
    <col min="8" max="8" width="13.85546875" style="5" customWidth="1"/>
    <col min="9" max="16384" width="11.42578125" style="5"/>
  </cols>
  <sheetData>
    <row r="1" spans="1:11" ht="20.25" x14ac:dyDescent="0.25">
      <c r="A1" s="132" t="s">
        <v>187</v>
      </c>
      <c r="B1" s="132"/>
      <c r="C1" s="132"/>
      <c r="D1" s="132"/>
      <c r="E1" s="132"/>
      <c r="F1" s="132"/>
    </row>
    <row r="2" spans="1:11" ht="18" x14ac:dyDescent="0.25">
      <c r="A2" s="133"/>
      <c r="B2" s="133"/>
      <c r="C2" s="133"/>
      <c r="D2" s="133"/>
      <c r="E2" s="133"/>
      <c r="F2" s="133"/>
      <c r="G2" s="13"/>
      <c r="H2" s="13"/>
      <c r="I2" s="13"/>
      <c r="J2" s="13"/>
      <c r="K2" s="13"/>
    </row>
    <row r="3" spans="1:11" ht="16.5" customHeight="1" x14ac:dyDescent="0.25">
      <c r="A3" s="134" t="s">
        <v>8</v>
      </c>
      <c r="B3" s="134"/>
      <c r="C3" s="135" t="s">
        <v>188</v>
      </c>
      <c r="D3" s="135"/>
      <c r="E3" s="135"/>
      <c r="F3" s="135"/>
      <c r="G3" s="13"/>
      <c r="H3" s="13"/>
      <c r="I3" s="13"/>
      <c r="J3" s="13"/>
      <c r="K3" s="13"/>
    </row>
    <row r="4" spans="1:11" x14ac:dyDescent="0.25">
      <c r="A4" s="134"/>
      <c r="B4" s="134"/>
      <c r="C4" s="135"/>
      <c r="D4" s="135"/>
      <c r="E4" s="135"/>
      <c r="F4" s="135"/>
      <c r="G4" s="13"/>
      <c r="H4" s="13"/>
      <c r="I4" s="13"/>
      <c r="J4" s="13"/>
      <c r="K4" s="13"/>
    </row>
    <row r="5" spans="1:11" x14ac:dyDescent="0.25">
      <c r="A5" s="134"/>
      <c r="B5" s="134"/>
      <c r="C5" s="135"/>
      <c r="D5" s="135"/>
      <c r="E5" s="135"/>
      <c r="F5" s="135"/>
      <c r="G5" s="13"/>
      <c r="H5" s="13"/>
      <c r="I5" s="13"/>
      <c r="J5" s="13"/>
      <c r="K5" s="13"/>
    </row>
    <row r="6" spans="1:11" ht="18" x14ac:dyDescent="0.25">
      <c r="A6" s="136"/>
      <c r="B6" s="137"/>
      <c r="C6" s="137"/>
      <c r="D6" s="137"/>
      <c r="E6" s="137"/>
      <c r="F6" s="137"/>
      <c r="G6" s="13"/>
      <c r="H6" s="13"/>
      <c r="I6" s="13"/>
      <c r="J6" s="13"/>
      <c r="K6" s="13"/>
    </row>
    <row r="7" spans="1:11" x14ac:dyDescent="0.25">
      <c r="A7" s="138" t="s">
        <v>9</v>
      </c>
      <c r="B7" s="138" t="s">
        <v>6</v>
      </c>
      <c r="C7" s="138" t="s">
        <v>1</v>
      </c>
      <c r="D7" s="127" t="s">
        <v>0</v>
      </c>
      <c r="E7" s="127" t="s">
        <v>7</v>
      </c>
      <c r="F7" s="127" t="s">
        <v>186</v>
      </c>
      <c r="G7" s="13"/>
      <c r="H7" s="13"/>
      <c r="I7" s="13"/>
      <c r="J7" s="13"/>
      <c r="K7" s="13"/>
    </row>
    <row r="8" spans="1:11" s="1" customFormat="1" x14ac:dyDescent="0.25">
      <c r="A8" s="138"/>
      <c r="B8" s="138"/>
      <c r="C8" s="138"/>
      <c r="D8" s="127"/>
      <c r="E8" s="127"/>
      <c r="F8" s="127"/>
      <c r="G8" s="13"/>
      <c r="H8" s="13"/>
      <c r="I8" s="13"/>
      <c r="J8" s="13"/>
      <c r="K8" s="13"/>
    </row>
    <row r="9" spans="1:11" x14ac:dyDescent="0.25">
      <c r="A9" s="9">
        <v>1</v>
      </c>
      <c r="B9" s="16" t="s">
        <v>14</v>
      </c>
      <c r="C9" s="17"/>
      <c r="D9" s="8"/>
      <c r="E9" s="15"/>
      <c r="F9" s="8"/>
      <c r="G9" s="13"/>
      <c r="H9" s="13"/>
      <c r="I9" s="13"/>
      <c r="J9" s="13"/>
      <c r="K9" s="13"/>
    </row>
    <row r="10" spans="1:11" x14ac:dyDescent="0.25">
      <c r="A10" s="21" t="s">
        <v>15</v>
      </c>
      <c r="B10" s="22" t="s">
        <v>39</v>
      </c>
      <c r="C10" s="21" t="s">
        <v>40</v>
      </c>
      <c r="D10" s="24">
        <v>362.88</v>
      </c>
      <c r="E10" s="2"/>
      <c r="F10" s="20"/>
      <c r="G10" s="13"/>
      <c r="H10" s="13"/>
      <c r="I10" s="13"/>
      <c r="J10" s="13"/>
      <c r="K10" s="13"/>
    </row>
    <row r="11" spans="1:11" x14ac:dyDescent="0.25">
      <c r="A11" s="9">
        <v>2</v>
      </c>
      <c r="B11" s="16" t="s">
        <v>41</v>
      </c>
      <c r="C11" s="17"/>
      <c r="D11" s="8"/>
      <c r="E11" s="15"/>
      <c r="F11" s="8"/>
      <c r="G11" s="13"/>
      <c r="H11" s="13"/>
      <c r="I11" s="13"/>
      <c r="J11" s="13"/>
      <c r="K11" s="13"/>
    </row>
    <row r="12" spans="1:11" x14ac:dyDescent="0.25">
      <c r="A12" s="21" t="s">
        <v>16</v>
      </c>
      <c r="B12" s="22" t="s">
        <v>42</v>
      </c>
      <c r="C12" s="21" t="s">
        <v>43</v>
      </c>
      <c r="D12" s="24">
        <v>449.44</v>
      </c>
      <c r="E12" s="2"/>
      <c r="F12" s="20"/>
      <c r="G12" s="13"/>
      <c r="H12" s="13"/>
    </row>
    <row r="13" spans="1:11" x14ac:dyDescent="0.25">
      <c r="A13" s="21" t="s">
        <v>17</v>
      </c>
      <c r="B13" s="22" t="s">
        <v>182</v>
      </c>
      <c r="C13" s="21" t="s">
        <v>44</v>
      </c>
      <c r="D13" s="24">
        <v>799.2</v>
      </c>
      <c r="E13" s="2"/>
      <c r="F13" s="20"/>
      <c r="G13" s="13"/>
      <c r="H13" s="13"/>
    </row>
    <row r="14" spans="1:11" x14ac:dyDescent="0.25">
      <c r="A14" s="9">
        <v>3</v>
      </c>
      <c r="B14" s="16" t="s">
        <v>32</v>
      </c>
      <c r="C14" s="17"/>
      <c r="D14" s="8"/>
      <c r="E14" s="15"/>
      <c r="F14" s="8"/>
      <c r="G14" s="13"/>
      <c r="H14" s="13"/>
    </row>
    <row r="15" spans="1:11" x14ac:dyDescent="0.25">
      <c r="A15" s="21" t="s">
        <v>18</v>
      </c>
      <c r="B15" s="22" t="s">
        <v>45</v>
      </c>
      <c r="C15" s="21" t="s">
        <v>40</v>
      </c>
      <c r="D15" s="24">
        <v>1634.04</v>
      </c>
      <c r="E15" s="2"/>
      <c r="F15" s="20"/>
      <c r="G15" s="13"/>
      <c r="H15" s="13"/>
    </row>
    <row r="16" spans="1:11" x14ac:dyDescent="0.25">
      <c r="A16" s="21" t="s">
        <v>19</v>
      </c>
      <c r="B16" s="22" t="s">
        <v>46</v>
      </c>
      <c r="C16" s="21" t="s">
        <v>40</v>
      </c>
      <c r="D16" s="24">
        <v>3268.08</v>
      </c>
      <c r="E16" s="2"/>
      <c r="F16" s="20"/>
      <c r="G16" s="13"/>
      <c r="H16" s="13"/>
    </row>
    <row r="17" spans="1:8" x14ac:dyDescent="0.25">
      <c r="A17" s="9">
        <v>4</v>
      </c>
      <c r="B17" s="16" t="s">
        <v>47</v>
      </c>
      <c r="C17" s="17"/>
      <c r="D17" s="8"/>
      <c r="E17" s="15"/>
      <c r="F17" s="8"/>
      <c r="G17" s="13"/>
      <c r="H17" s="13"/>
    </row>
    <row r="18" spans="1:8" ht="33" x14ac:dyDescent="0.25">
      <c r="A18" s="21" t="s">
        <v>20</v>
      </c>
      <c r="B18" s="22" t="s">
        <v>83</v>
      </c>
      <c r="C18" s="21" t="s">
        <v>44</v>
      </c>
      <c r="D18" s="24">
        <v>972</v>
      </c>
      <c r="E18" s="2"/>
      <c r="F18" s="20"/>
      <c r="G18" s="13"/>
      <c r="H18" s="18"/>
    </row>
    <row r="19" spans="1:8" x14ac:dyDescent="0.25">
      <c r="A19" s="21" t="s">
        <v>21</v>
      </c>
      <c r="B19" s="22" t="s">
        <v>84</v>
      </c>
      <c r="C19" s="21" t="s">
        <v>44</v>
      </c>
      <c r="D19" s="24">
        <v>799.2</v>
      </c>
      <c r="E19" s="2"/>
      <c r="F19" s="20"/>
      <c r="G19" s="13"/>
      <c r="H19" s="13"/>
    </row>
    <row r="20" spans="1:8" ht="33" x14ac:dyDescent="0.25">
      <c r="A20" s="21" t="s">
        <v>22</v>
      </c>
      <c r="B20" s="22" t="s">
        <v>85</v>
      </c>
      <c r="C20" s="21" t="s">
        <v>44</v>
      </c>
      <c r="D20" s="24">
        <v>799.2</v>
      </c>
      <c r="E20" s="2"/>
      <c r="F20" s="20"/>
      <c r="G20" s="13"/>
      <c r="H20" s="13"/>
    </row>
    <row r="21" spans="1:8" ht="33" x14ac:dyDescent="0.25">
      <c r="A21" s="21" t="s">
        <v>77</v>
      </c>
      <c r="B21" s="22" t="s">
        <v>48</v>
      </c>
      <c r="C21" s="21" t="s">
        <v>43</v>
      </c>
      <c r="D21" s="24">
        <v>19</v>
      </c>
      <c r="E21" s="2"/>
      <c r="F21" s="20"/>
      <c r="G21" s="13"/>
      <c r="H21" s="13"/>
    </row>
    <row r="22" spans="1:8" x14ac:dyDescent="0.25">
      <c r="A22" s="9">
        <v>5</v>
      </c>
      <c r="B22" s="16" t="s">
        <v>50</v>
      </c>
      <c r="C22" s="17"/>
      <c r="D22" s="8"/>
      <c r="E22" s="15"/>
      <c r="F22" s="8"/>
      <c r="G22" s="13"/>
      <c r="H22" s="13"/>
    </row>
    <row r="23" spans="1:8" x14ac:dyDescent="0.25">
      <c r="A23" s="21" t="s">
        <v>23</v>
      </c>
      <c r="B23" s="22" t="s">
        <v>51</v>
      </c>
      <c r="C23" s="21" t="s">
        <v>40</v>
      </c>
      <c r="D23" s="24">
        <v>449.28</v>
      </c>
      <c r="E23" s="2"/>
      <c r="F23" s="20"/>
      <c r="G23" s="13"/>
      <c r="H23" s="13"/>
    </row>
    <row r="24" spans="1:8" x14ac:dyDescent="0.25">
      <c r="A24" s="9">
        <v>6</v>
      </c>
      <c r="B24" s="16" t="s">
        <v>52</v>
      </c>
      <c r="C24" s="17"/>
      <c r="D24" s="8"/>
      <c r="E24" s="15"/>
      <c r="F24" s="8"/>
      <c r="G24" s="13"/>
      <c r="H24" s="13"/>
    </row>
    <row r="25" spans="1:8" ht="33" x14ac:dyDescent="0.25">
      <c r="A25" s="21" t="s">
        <v>24</v>
      </c>
      <c r="B25" s="22" t="s">
        <v>53</v>
      </c>
      <c r="C25" s="21" t="s">
        <v>40</v>
      </c>
      <c r="D25" s="24">
        <v>1172.8800000000001</v>
      </c>
      <c r="E25" s="2"/>
      <c r="F25" s="20"/>
      <c r="G25" s="13"/>
      <c r="H25" s="13"/>
    </row>
    <row r="26" spans="1:8" x14ac:dyDescent="0.25">
      <c r="A26" s="9">
        <v>7</v>
      </c>
      <c r="B26" s="16" t="s">
        <v>54</v>
      </c>
      <c r="C26" s="17"/>
      <c r="D26" s="8"/>
      <c r="E26" s="15"/>
      <c r="F26" s="8"/>
      <c r="G26" s="13"/>
      <c r="H26" s="13"/>
    </row>
    <row r="27" spans="1:8" ht="33" x14ac:dyDescent="0.25">
      <c r="A27" s="21" t="s">
        <v>25</v>
      </c>
      <c r="B27" s="22" t="s">
        <v>55</v>
      </c>
      <c r="C27" s="21" t="s">
        <v>49</v>
      </c>
      <c r="D27" s="24">
        <v>108</v>
      </c>
      <c r="E27" s="2"/>
      <c r="F27" s="20"/>
      <c r="G27" s="13"/>
      <c r="H27" s="13"/>
    </row>
    <row r="28" spans="1:8" ht="49.5" x14ac:dyDescent="0.25">
      <c r="A28" s="21" t="s">
        <v>26</v>
      </c>
      <c r="B28" s="22" t="s">
        <v>56</v>
      </c>
      <c r="C28" s="21" t="s">
        <v>49</v>
      </c>
      <c r="D28" s="24">
        <v>108</v>
      </c>
      <c r="E28" s="2"/>
      <c r="F28" s="20"/>
      <c r="G28" s="13"/>
      <c r="H28" s="13"/>
    </row>
    <row r="29" spans="1:8" x14ac:dyDescent="0.25">
      <c r="A29" s="9">
        <v>8</v>
      </c>
      <c r="B29" s="16" t="s">
        <v>57</v>
      </c>
      <c r="C29" s="17"/>
      <c r="D29" s="8"/>
      <c r="E29" s="15"/>
      <c r="F29" s="8"/>
      <c r="G29" s="13"/>
      <c r="H29" s="13"/>
    </row>
    <row r="30" spans="1:8" x14ac:dyDescent="0.25">
      <c r="A30" s="21" t="s">
        <v>27</v>
      </c>
      <c r="B30" s="22" t="s">
        <v>58</v>
      </c>
      <c r="C30" s="21" t="s">
        <v>44</v>
      </c>
      <c r="D30" s="24">
        <v>540</v>
      </c>
      <c r="E30" s="2"/>
      <c r="F30" s="20"/>
      <c r="G30" s="13"/>
      <c r="H30" s="13"/>
    </row>
    <row r="31" spans="1:8" ht="33" x14ac:dyDescent="0.25">
      <c r="A31" s="21" t="s">
        <v>28</v>
      </c>
      <c r="B31" s="22" t="s">
        <v>59</v>
      </c>
      <c r="C31" s="21" t="s">
        <v>49</v>
      </c>
      <c r="D31" s="24">
        <v>108</v>
      </c>
      <c r="E31" s="2"/>
      <c r="F31" s="20"/>
      <c r="G31" s="13"/>
      <c r="H31" s="13"/>
    </row>
    <row r="32" spans="1:8" x14ac:dyDescent="0.25">
      <c r="A32" s="21" t="s">
        <v>29</v>
      </c>
      <c r="B32" s="22" t="s">
        <v>60</v>
      </c>
      <c r="C32" s="21" t="s">
        <v>61</v>
      </c>
      <c r="D32" s="24">
        <v>216</v>
      </c>
      <c r="E32" s="2"/>
      <c r="F32" s="20"/>
      <c r="G32" s="13"/>
      <c r="H32" s="13"/>
    </row>
    <row r="33" spans="1:8" x14ac:dyDescent="0.25">
      <c r="A33" s="21" t="s">
        <v>30</v>
      </c>
      <c r="B33" s="22" t="s">
        <v>62</v>
      </c>
      <c r="C33" s="21" t="s">
        <v>61</v>
      </c>
      <c r="D33" s="24">
        <v>108</v>
      </c>
      <c r="E33" s="2"/>
      <c r="F33" s="20"/>
      <c r="G33" s="13"/>
      <c r="H33" s="13"/>
    </row>
    <row r="34" spans="1:8" x14ac:dyDescent="0.25">
      <c r="A34" s="21" t="s">
        <v>31</v>
      </c>
      <c r="B34" s="22" t="s">
        <v>63</v>
      </c>
      <c r="C34" s="21" t="s">
        <v>44</v>
      </c>
      <c r="D34" s="24">
        <v>648</v>
      </c>
      <c r="E34" s="2"/>
      <c r="F34" s="20"/>
      <c r="G34" s="13"/>
      <c r="H34" s="13"/>
    </row>
    <row r="35" spans="1:8" ht="33" x14ac:dyDescent="0.25">
      <c r="A35" s="21" t="s">
        <v>78</v>
      </c>
      <c r="B35" s="22" t="s">
        <v>64</v>
      </c>
      <c r="C35" s="21" t="s">
        <v>49</v>
      </c>
      <c r="D35" s="24">
        <v>108</v>
      </c>
      <c r="E35" s="2"/>
      <c r="F35" s="20"/>
      <c r="G35" s="13"/>
      <c r="H35" s="13"/>
    </row>
    <row r="36" spans="1:8" x14ac:dyDescent="0.25">
      <c r="A36" s="21" t="s">
        <v>79</v>
      </c>
      <c r="B36" s="22" t="s">
        <v>65</v>
      </c>
      <c r="C36" s="21" t="s">
        <v>49</v>
      </c>
      <c r="D36" s="24">
        <v>108</v>
      </c>
      <c r="E36" s="2"/>
      <c r="F36" s="20"/>
      <c r="G36" s="13"/>
      <c r="H36" s="13"/>
    </row>
    <row r="37" spans="1:8" ht="33" x14ac:dyDescent="0.25">
      <c r="A37" s="21" t="s">
        <v>86</v>
      </c>
      <c r="B37" s="22" t="s">
        <v>87</v>
      </c>
      <c r="C37" s="21" t="s">
        <v>49</v>
      </c>
      <c r="D37" s="24">
        <v>108</v>
      </c>
      <c r="E37" s="2"/>
      <c r="F37" s="20"/>
      <c r="G37" s="13"/>
      <c r="H37" s="13"/>
    </row>
    <row r="38" spans="1:8" x14ac:dyDescent="0.25">
      <c r="A38" s="9">
        <v>9</v>
      </c>
      <c r="B38" s="16" t="s">
        <v>66</v>
      </c>
      <c r="C38" s="17"/>
      <c r="D38" s="8"/>
      <c r="E38" s="15"/>
      <c r="F38" s="8"/>
      <c r="G38" s="13"/>
      <c r="H38" s="13"/>
    </row>
    <row r="39" spans="1:8" ht="33" x14ac:dyDescent="0.25">
      <c r="A39" s="21" t="s">
        <v>33</v>
      </c>
      <c r="B39" s="22" t="s">
        <v>181</v>
      </c>
      <c r="C39" s="21" t="s">
        <v>40</v>
      </c>
      <c r="D39" s="24">
        <v>540</v>
      </c>
      <c r="E39" s="2"/>
      <c r="F39" s="20"/>
      <c r="G39" s="13"/>
      <c r="H39" s="13"/>
    </row>
    <row r="40" spans="1:8" x14ac:dyDescent="0.25">
      <c r="A40" s="9">
        <v>10</v>
      </c>
      <c r="B40" s="16" t="s">
        <v>67</v>
      </c>
      <c r="C40" s="17"/>
      <c r="D40" s="8"/>
      <c r="E40" s="15"/>
      <c r="F40" s="8"/>
      <c r="G40" s="13"/>
      <c r="H40" s="13"/>
    </row>
    <row r="41" spans="1:8" x14ac:dyDescent="0.25">
      <c r="A41" s="21" t="s">
        <v>34</v>
      </c>
      <c r="B41" s="22" t="s">
        <v>68</v>
      </c>
      <c r="C41" s="21" t="s">
        <v>49</v>
      </c>
      <c r="D41" s="24">
        <v>216</v>
      </c>
      <c r="E41" s="2"/>
      <c r="F41" s="20"/>
      <c r="G41" s="13"/>
      <c r="H41" s="13"/>
    </row>
    <row r="42" spans="1:8" x14ac:dyDescent="0.25">
      <c r="A42" s="21" t="s">
        <v>35</v>
      </c>
      <c r="B42" s="22" t="s">
        <v>69</v>
      </c>
      <c r="C42" s="21" t="s">
        <v>44</v>
      </c>
      <c r="D42" s="24">
        <v>864</v>
      </c>
      <c r="E42" s="2"/>
      <c r="F42" s="20"/>
      <c r="G42" s="13"/>
      <c r="H42" s="13"/>
    </row>
    <row r="43" spans="1:8" x14ac:dyDescent="0.25">
      <c r="A43" s="21" t="s">
        <v>80</v>
      </c>
      <c r="B43" s="22" t="s">
        <v>70</v>
      </c>
      <c r="C43" s="21" t="s">
        <v>49</v>
      </c>
      <c r="D43" s="24">
        <v>108</v>
      </c>
      <c r="E43" s="2"/>
      <c r="F43" s="20"/>
      <c r="G43" s="13"/>
      <c r="H43" s="13"/>
    </row>
    <row r="44" spans="1:8" x14ac:dyDescent="0.25">
      <c r="A44" s="21" t="s">
        <v>81</v>
      </c>
      <c r="B44" s="22" t="s">
        <v>71</v>
      </c>
      <c r="C44" s="21" t="s">
        <v>49</v>
      </c>
      <c r="D44" s="24">
        <v>108</v>
      </c>
      <c r="E44" s="2"/>
      <c r="F44" s="20"/>
      <c r="G44" s="13"/>
      <c r="H44" s="13"/>
    </row>
    <row r="45" spans="1:8" x14ac:dyDescent="0.25">
      <c r="A45" s="21" t="s">
        <v>82</v>
      </c>
      <c r="B45" s="22" t="s">
        <v>72</v>
      </c>
      <c r="C45" s="21" t="s">
        <v>49</v>
      </c>
      <c r="D45" s="24">
        <v>108</v>
      </c>
      <c r="E45" s="2"/>
      <c r="F45" s="20"/>
      <c r="G45" s="13"/>
      <c r="H45" s="13"/>
    </row>
    <row r="46" spans="1:8" x14ac:dyDescent="0.25">
      <c r="A46" s="9">
        <v>11</v>
      </c>
      <c r="B46" s="16" t="s">
        <v>73</v>
      </c>
      <c r="C46" s="17"/>
      <c r="D46" s="8"/>
      <c r="E46" s="15"/>
      <c r="F46" s="8"/>
      <c r="G46" s="13"/>
      <c r="H46" s="13"/>
    </row>
    <row r="47" spans="1:8" ht="33" x14ac:dyDescent="0.25">
      <c r="A47" s="21" t="s">
        <v>36</v>
      </c>
      <c r="B47" s="22" t="s">
        <v>74</v>
      </c>
      <c r="C47" s="21" t="s">
        <v>61</v>
      </c>
      <c r="D47" s="24">
        <v>108</v>
      </c>
      <c r="E47" s="2"/>
      <c r="F47" s="20"/>
      <c r="G47" s="13"/>
      <c r="H47" s="13"/>
    </row>
    <row r="48" spans="1:8" x14ac:dyDescent="0.25">
      <c r="A48" s="9">
        <v>12</v>
      </c>
      <c r="B48" s="16" t="s">
        <v>75</v>
      </c>
      <c r="C48" s="17"/>
      <c r="D48" s="8"/>
      <c r="E48" s="15"/>
      <c r="F48" s="8"/>
      <c r="G48" s="13"/>
      <c r="H48" s="13"/>
    </row>
    <row r="49" spans="1:8" x14ac:dyDescent="0.25">
      <c r="A49" s="21" t="s">
        <v>37</v>
      </c>
      <c r="B49" s="22" t="s">
        <v>75</v>
      </c>
      <c r="C49" s="21" t="s">
        <v>49</v>
      </c>
      <c r="D49" s="24">
        <v>108</v>
      </c>
      <c r="E49" s="2"/>
      <c r="F49" s="20"/>
      <c r="G49" s="13"/>
      <c r="H49" s="13"/>
    </row>
    <row r="50" spans="1:8" x14ac:dyDescent="0.25">
      <c r="A50" s="21" t="s">
        <v>38</v>
      </c>
      <c r="B50" s="22" t="s">
        <v>76</v>
      </c>
      <c r="C50" s="21" t="s">
        <v>49</v>
      </c>
      <c r="D50" s="24">
        <v>108</v>
      </c>
      <c r="E50" s="2"/>
      <c r="F50" s="20"/>
      <c r="G50" s="13"/>
      <c r="H50" s="13"/>
    </row>
    <row r="51" spans="1:8" x14ac:dyDescent="0.25">
      <c r="A51" s="9">
        <v>13</v>
      </c>
      <c r="B51" s="16" t="s">
        <v>106</v>
      </c>
      <c r="C51" s="17"/>
      <c r="D51" s="8"/>
      <c r="E51" s="15"/>
      <c r="F51" s="8"/>
      <c r="G51" s="13"/>
      <c r="H51" s="13"/>
    </row>
    <row r="52" spans="1:8" x14ac:dyDescent="0.25">
      <c r="A52" s="21" t="s">
        <v>174</v>
      </c>
      <c r="B52" s="104" t="s">
        <v>175</v>
      </c>
      <c r="C52" s="103" t="s">
        <v>93</v>
      </c>
      <c r="D52" s="24">
        <v>868</v>
      </c>
      <c r="E52" s="2"/>
      <c r="F52" s="20"/>
      <c r="G52" s="13"/>
      <c r="H52" s="13"/>
    </row>
    <row r="53" spans="1:8" x14ac:dyDescent="0.25">
      <c r="A53" s="3"/>
      <c r="B53" s="3"/>
      <c r="C53" s="3"/>
      <c r="D53" s="3"/>
      <c r="E53" s="3"/>
      <c r="F53" s="3"/>
    </row>
    <row r="54" spans="1:8" s="7" customFormat="1" ht="15.75" x14ac:dyDescent="0.25">
      <c r="A54" s="128" t="s">
        <v>10</v>
      </c>
      <c r="B54" s="128"/>
      <c r="C54" s="128"/>
      <c r="D54" s="6"/>
      <c r="E54" s="10"/>
      <c r="F54" s="6">
        <f>F9+F11+F14+F17+F22+F24+F26+F29+F38+F40+F46+F48+F51</f>
        <v>0</v>
      </c>
    </row>
    <row r="55" spans="1:8" x14ac:dyDescent="0.25">
      <c r="A55" s="129" t="s">
        <v>2</v>
      </c>
      <c r="B55" s="130"/>
      <c r="C55" s="131"/>
      <c r="D55" s="20"/>
      <c r="E55" s="23">
        <v>0.23</v>
      </c>
      <c r="F55" s="20">
        <f>ROUND($F$54*E55,0)</f>
        <v>0</v>
      </c>
    </row>
    <row r="56" spans="1:8" x14ac:dyDescent="0.25">
      <c r="A56" s="129" t="s">
        <v>3</v>
      </c>
      <c r="B56" s="130"/>
      <c r="C56" s="131"/>
      <c r="D56" s="20"/>
      <c r="E56" s="23">
        <v>0.03</v>
      </c>
      <c r="F56" s="20">
        <f t="shared" ref="F56:F57" si="0">ROUND($F$54*E56,0)</f>
        <v>0</v>
      </c>
    </row>
    <row r="57" spans="1:8" x14ac:dyDescent="0.25">
      <c r="A57" s="129" t="s">
        <v>4</v>
      </c>
      <c r="B57" s="130"/>
      <c r="C57" s="131"/>
      <c r="D57" s="20"/>
      <c r="E57" s="23">
        <v>0.05</v>
      </c>
      <c r="F57" s="20">
        <f t="shared" si="0"/>
        <v>0</v>
      </c>
    </row>
    <row r="58" spans="1:8" x14ac:dyDescent="0.25">
      <c r="A58" s="129" t="s">
        <v>11</v>
      </c>
      <c r="B58" s="130"/>
      <c r="C58" s="131"/>
      <c r="D58" s="20"/>
      <c r="E58" s="23">
        <v>0.19</v>
      </c>
      <c r="F58" s="20">
        <f>ROUND(F57*E58,0)</f>
        <v>0</v>
      </c>
    </row>
    <row r="59" spans="1:8" x14ac:dyDescent="0.25">
      <c r="A59" s="123" t="s">
        <v>13</v>
      </c>
      <c r="B59" s="124"/>
      <c r="C59" s="125"/>
      <c r="D59" s="4"/>
      <c r="E59" s="14">
        <f>SUM(E55:E57)</f>
        <v>0.31</v>
      </c>
      <c r="F59" s="4">
        <f>SUM(F55:F58)</f>
        <v>0</v>
      </c>
    </row>
    <row r="60" spans="1:8" s="7" customFormat="1" ht="15.75" x14ac:dyDescent="0.25">
      <c r="A60" s="126" t="s">
        <v>12</v>
      </c>
      <c r="B60" s="126"/>
      <c r="C60" s="126"/>
      <c r="D60" s="117"/>
      <c r="E60" s="117"/>
      <c r="F60" s="117">
        <f>F59+F54</f>
        <v>0</v>
      </c>
    </row>
    <row r="61" spans="1:8" ht="27" customHeight="1" x14ac:dyDescent="0.25">
      <c r="A61" s="121" t="s">
        <v>184</v>
      </c>
      <c r="B61" s="121"/>
      <c r="C61" s="121"/>
      <c r="D61" s="121"/>
      <c r="E61" s="118" t="s">
        <v>183</v>
      </c>
      <c r="F61" s="117">
        <v>41562796</v>
      </c>
    </row>
    <row r="62" spans="1:8" x14ac:dyDescent="0.25">
      <c r="A62" s="122" t="s">
        <v>185</v>
      </c>
      <c r="B62" s="122"/>
      <c r="C62" s="122"/>
      <c r="D62" s="122"/>
      <c r="E62" s="119"/>
      <c r="F62" s="120"/>
    </row>
  </sheetData>
  <mergeCells count="20">
    <mergeCell ref="E7:E8"/>
    <mergeCell ref="F7:F8"/>
    <mergeCell ref="A1:F1"/>
    <mergeCell ref="A2:F2"/>
    <mergeCell ref="A3:B5"/>
    <mergeCell ref="C3:F5"/>
    <mergeCell ref="A6:F6"/>
    <mergeCell ref="A7:A8"/>
    <mergeCell ref="B7:B8"/>
    <mergeCell ref="C7:C8"/>
    <mergeCell ref="A61:D61"/>
    <mergeCell ref="A62:D62"/>
    <mergeCell ref="A59:C59"/>
    <mergeCell ref="A60:C60"/>
    <mergeCell ref="D7:D8"/>
    <mergeCell ref="A54:C54"/>
    <mergeCell ref="A55:C55"/>
    <mergeCell ref="A56:C56"/>
    <mergeCell ref="A57:C57"/>
    <mergeCell ref="A58:C58"/>
  </mergeCells>
  <pageMargins left="0.7" right="0.7" top="0.75" bottom="0.75" header="0.3" footer="0.3"/>
  <pageSetup scale="25" orientation="portrait" r:id="rId1"/>
  <ignoredErrors>
    <ignoredError sqref="E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2"/>
  <sheetViews>
    <sheetView topLeftCell="A19" zoomScale="115" zoomScaleNormal="115" workbookViewId="0">
      <selection activeCell="G32" sqref="G32"/>
    </sheetView>
  </sheetViews>
  <sheetFormatPr baseColWidth="10" defaultRowHeight="15" x14ac:dyDescent="0.25"/>
  <cols>
    <col min="1" max="1" width="19" bestFit="1" customWidth="1"/>
    <col min="2" max="2" width="15" customWidth="1"/>
    <col min="3" max="3" width="15.85546875" customWidth="1"/>
    <col min="4" max="4" width="18.28515625" customWidth="1"/>
    <col min="5" max="5" width="18" customWidth="1"/>
    <col min="6" max="6" width="17" customWidth="1"/>
    <col min="7" max="7" width="13.5703125" customWidth="1"/>
  </cols>
  <sheetData>
    <row r="1" spans="1:7" ht="15.75" thickBot="1" x14ac:dyDescent="0.3"/>
    <row r="2" spans="1:7" ht="15.75" thickBot="1" x14ac:dyDescent="0.3">
      <c r="A2" s="139" t="s">
        <v>175</v>
      </c>
      <c r="B2" s="140"/>
      <c r="C2" s="140"/>
      <c r="D2" s="141"/>
      <c r="E2" s="27" t="s">
        <v>1</v>
      </c>
      <c r="F2" s="28" t="s">
        <v>93</v>
      </c>
      <c r="G2" s="29"/>
    </row>
    <row r="3" spans="1:7" ht="15.75" thickBot="1" x14ac:dyDescent="0.3">
      <c r="A3" s="31"/>
      <c r="B3" s="30"/>
      <c r="C3" s="30"/>
      <c r="D3" s="30"/>
      <c r="E3" s="30"/>
      <c r="F3" s="29"/>
      <c r="G3" s="29"/>
    </row>
    <row r="4" spans="1:7" ht="15.75" thickBot="1" x14ac:dyDescent="0.3">
      <c r="A4" s="32" t="s">
        <v>88</v>
      </c>
      <c r="B4" s="33" t="s">
        <v>1</v>
      </c>
      <c r="C4" s="33" t="s">
        <v>0</v>
      </c>
      <c r="D4" s="33" t="s">
        <v>89</v>
      </c>
      <c r="E4" s="33" t="s">
        <v>90</v>
      </c>
      <c r="F4" s="34" t="s">
        <v>94</v>
      </c>
      <c r="G4" s="35"/>
    </row>
    <row r="5" spans="1:7" ht="15.75" thickBot="1" x14ac:dyDescent="0.3">
      <c r="A5" s="25"/>
      <c r="B5" s="26"/>
      <c r="C5" s="36"/>
      <c r="D5" s="36"/>
      <c r="E5" s="36"/>
      <c r="F5" s="37"/>
      <c r="G5" s="29"/>
    </row>
    <row r="6" spans="1:7" ht="15.75" thickBot="1" x14ac:dyDescent="0.3">
      <c r="A6" s="39"/>
      <c r="B6" s="40"/>
      <c r="C6" s="41"/>
      <c r="D6" s="42"/>
      <c r="E6" s="41"/>
      <c r="F6" s="43"/>
      <c r="G6" s="44">
        <f>+ROUND(SUM(F5:F5),0)</f>
        <v>0</v>
      </c>
    </row>
    <row r="7" spans="1:7" ht="15.75" thickBot="1" x14ac:dyDescent="0.3">
      <c r="A7" s="45"/>
      <c r="B7" s="46"/>
      <c r="C7" s="47"/>
      <c r="D7" s="47"/>
      <c r="E7" s="47"/>
      <c r="F7" s="48"/>
      <c r="G7" s="49"/>
    </row>
    <row r="8" spans="1:7" ht="15.75" thickBot="1" x14ac:dyDescent="0.3">
      <c r="A8" s="32"/>
      <c r="B8" s="33"/>
      <c r="C8" s="33"/>
      <c r="D8" s="33"/>
      <c r="E8" s="33"/>
      <c r="F8" s="34"/>
      <c r="G8" s="29"/>
    </row>
    <row r="9" spans="1:7" ht="15.75" thickBot="1" x14ac:dyDescent="0.3">
      <c r="A9" s="25"/>
      <c r="B9" s="26"/>
      <c r="C9" s="50"/>
      <c r="D9" s="51"/>
      <c r="E9" s="52"/>
      <c r="F9" s="37"/>
      <c r="G9" s="29"/>
    </row>
    <row r="10" spans="1:7" ht="15.75" thickBot="1" x14ac:dyDescent="0.3">
      <c r="A10" s="55"/>
      <c r="B10" s="40"/>
      <c r="C10" s="41"/>
      <c r="D10" s="56"/>
      <c r="E10" s="57"/>
      <c r="F10" s="58"/>
      <c r="G10" s="44">
        <f>+ROUND(SUM(F9:F9),0)</f>
        <v>0</v>
      </c>
    </row>
    <row r="11" spans="1:7" ht="15.75" thickBot="1" x14ac:dyDescent="0.3">
      <c r="A11" s="45"/>
      <c r="B11" s="47"/>
      <c r="C11" s="47"/>
      <c r="D11" s="47"/>
      <c r="E11" s="47"/>
      <c r="F11" s="48"/>
      <c r="G11" s="49"/>
    </row>
    <row r="12" spans="1:7" ht="15.75" thickBot="1" x14ac:dyDescent="0.3">
      <c r="A12" s="109" t="s">
        <v>96</v>
      </c>
      <c r="B12" s="27" t="s">
        <v>1</v>
      </c>
      <c r="C12" s="27" t="s">
        <v>0</v>
      </c>
      <c r="D12" s="27" t="s">
        <v>7</v>
      </c>
      <c r="E12" s="27" t="s">
        <v>97</v>
      </c>
      <c r="F12" s="110" t="s">
        <v>94</v>
      </c>
      <c r="G12" s="29"/>
    </row>
    <row r="13" spans="1:7" x14ac:dyDescent="0.25">
      <c r="A13" s="105" t="str">
        <f>+'CANT. PESO MUERTO US'!A63</f>
        <v>CONCRETO</v>
      </c>
      <c r="B13" s="106" t="s">
        <v>172</v>
      </c>
      <c r="C13" s="106">
        <f>+'CANT. PESO MUERTO US'!E63</f>
        <v>21</v>
      </c>
      <c r="D13" s="106">
        <f>+'CANT. PESO MUERTO US'!F63</f>
        <v>60000</v>
      </c>
      <c r="E13" s="107">
        <v>1</v>
      </c>
      <c r="F13" s="108">
        <f>+C13*D13*E13</f>
        <v>1260000</v>
      </c>
      <c r="G13" s="29"/>
    </row>
    <row r="14" spans="1:7" x14ac:dyDescent="0.25">
      <c r="A14" s="53" t="str">
        <f>+'CANT. PESO MUERTO US'!A64</f>
        <v>MORTERO</v>
      </c>
      <c r="B14" s="54" t="s">
        <v>172</v>
      </c>
      <c r="C14" s="54">
        <f>+'CANT. PESO MUERTO US'!E64</f>
        <v>1</v>
      </c>
      <c r="D14" s="54">
        <f>+'CANT. PESO MUERTO US'!F64</f>
        <v>60000</v>
      </c>
      <c r="E14" s="38">
        <v>1</v>
      </c>
      <c r="F14" s="65">
        <f t="shared" ref="F14:F24" si="0">+C14*D14*E14</f>
        <v>60000</v>
      </c>
      <c r="G14" s="29"/>
    </row>
    <row r="15" spans="1:7" x14ac:dyDescent="0.25">
      <c r="A15" s="53" t="str">
        <f>+'CANT. PESO MUERTO US'!A65</f>
        <v>PAÑETE</v>
      </c>
      <c r="B15" s="54" t="s">
        <v>172</v>
      </c>
      <c r="C15" s="54">
        <f>+'CANT. PESO MUERTO US'!E65</f>
        <v>20</v>
      </c>
      <c r="D15" s="54">
        <f>+'CANT. PESO MUERTO US'!F65</f>
        <v>60000</v>
      </c>
      <c r="E15" s="38">
        <v>1</v>
      </c>
      <c r="F15" s="65">
        <f t="shared" si="0"/>
        <v>1200000</v>
      </c>
      <c r="G15" s="29"/>
    </row>
    <row r="16" spans="1:7" x14ac:dyDescent="0.25">
      <c r="A16" s="53" t="str">
        <f>+'CANT. PESO MUERTO US'!A66</f>
        <v>BLOQUE</v>
      </c>
      <c r="B16" s="54" t="s">
        <v>172</v>
      </c>
      <c r="C16" s="54">
        <f>+'CANT. PESO MUERTO US'!E66</f>
        <v>6</v>
      </c>
      <c r="D16" s="54">
        <f>+'CANT. PESO MUERTO US'!F66</f>
        <v>60000</v>
      </c>
      <c r="E16" s="38">
        <v>1</v>
      </c>
      <c r="F16" s="65">
        <f t="shared" si="0"/>
        <v>360000</v>
      </c>
      <c r="G16" s="29"/>
    </row>
    <row r="17" spans="1:7" x14ac:dyDescent="0.25">
      <c r="A17" s="53" t="str">
        <f>+'CANT. PESO MUERTO US'!A67</f>
        <v>HIERRO</v>
      </c>
      <c r="B17" s="54" t="s">
        <v>172</v>
      </c>
      <c r="C17" s="54">
        <f>+'CANT. PESO MUERTO US'!E67</f>
        <v>3</v>
      </c>
      <c r="D17" s="54">
        <f>+'CANT. PESO MUERTO US'!F67</f>
        <v>60000</v>
      </c>
      <c r="E17" s="38">
        <v>1</v>
      </c>
      <c r="F17" s="65">
        <f t="shared" si="0"/>
        <v>180000</v>
      </c>
      <c r="G17" s="29"/>
    </row>
    <row r="18" spans="1:7" x14ac:dyDescent="0.25">
      <c r="A18" s="53" t="str">
        <f>+'CANT. PESO MUERTO US'!A68</f>
        <v>VETANAS Y PUERTAS</v>
      </c>
      <c r="B18" s="54" t="s">
        <v>172</v>
      </c>
      <c r="C18" s="54">
        <f>+'CANT. PESO MUERTO US'!E68</f>
        <v>1</v>
      </c>
      <c r="D18" s="54">
        <f>+'CANT. PESO MUERTO US'!F68</f>
        <v>60000</v>
      </c>
      <c r="E18" s="38">
        <v>1</v>
      </c>
      <c r="F18" s="65">
        <f t="shared" si="0"/>
        <v>60000</v>
      </c>
      <c r="G18" s="29"/>
    </row>
    <row r="19" spans="1:7" x14ac:dyDescent="0.25">
      <c r="A19" s="53" t="str">
        <f>+'CANT. PESO MUERTO US'!A69</f>
        <v>ELECTRICO</v>
      </c>
      <c r="B19" s="54" t="s">
        <v>172</v>
      </c>
      <c r="C19" s="54">
        <f>+'CANT. PESO MUERTO US'!E69</f>
        <v>1</v>
      </c>
      <c r="D19" s="54">
        <f>+'CANT. PESO MUERTO US'!F69</f>
        <v>60000</v>
      </c>
      <c r="E19" s="38">
        <v>1</v>
      </c>
      <c r="F19" s="65">
        <f t="shared" si="0"/>
        <v>60000</v>
      </c>
      <c r="G19" s="29"/>
    </row>
    <row r="20" spans="1:7" x14ac:dyDescent="0.25">
      <c r="A20" s="53" t="str">
        <f>+'CANT. PESO MUERTO US'!A70</f>
        <v>HIDRÁULICO</v>
      </c>
      <c r="B20" s="54" t="s">
        <v>172</v>
      </c>
      <c r="C20" s="54">
        <f>+'CANT. PESO MUERTO US'!E70</f>
        <v>3</v>
      </c>
      <c r="D20" s="54">
        <f>+'CANT. PESO MUERTO US'!F70</f>
        <v>60000</v>
      </c>
      <c r="E20" s="38">
        <v>1</v>
      </c>
      <c r="F20" s="65">
        <f t="shared" si="0"/>
        <v>180000</v>
      </c>
      <c r="G20" s="29"/>
    </row>
    <row r="21" spans="1:7" x14ac:dyDescent="0.25">
      <c r="A21" s="53" t="str">
        <f>+'CANT. PESO MUERTO US'!A71</f>
        <v>SANITARIO</v>
      </c>
      <c r="B21" s="54" t="s">
        <v>172</v>
      </c>
      <c r="C21" s="54">
        <f>+'CANT. PESO MUERTO US'!E71</f>
        <v>3</v>
      </c>
      <c r="D21" s="54">
        <f>+'CANT. PESO MUERTO US'!F71</f>
        <v>60000</v>
      </c>
      <c r="E21" s="38">
        <v>1</v>
      </c>
      <c r="F21" s="65">
        <f t="shared" si="0"/>
        <v>180000</v>
      </c>
      <c r="G21" s="29"/>
    </row>
    <row r="22" spans="1:7" x14ac:dyDescent="0.25">
      <c r="A22" s="53" t="str">
        <f>+'CANT. PESO MUERTO US'!A72</f>
        <v>TAQUE Y POZO</v>
      </c>
      <c r="B22" s="54" t="s">
        <v>172</v>
      </c>
      <c r="C22" s="54">
        <f>+'CANT. PESO MUERTO US'!E72</f>
        <v>3</v>
      </c>
      <c r="D22" s="54">
        <f>+'CANT. PESO MUERTO US'!F72</f>
        <v>60000</v>
      </c>
      <c r="E22" s="38">
        <v>1</v>
      </c>
      <c r="F22" s="65">
        <f t="shared" si="0"/>
        <v>180000</v>
      </c>
      <c r="G22" s="29"/>
    </row>
    <row r="23" spans="1:7" x14ac:dyDescent="0.25">
      <c r="A23" s="53" t="str">
        <f>+'CANT. PESO MUERTO US'!A73</f>
        <v>BALDOSA</v>
      </c>
      <c r="B23" s="54" t="s">
        <v>172</v>
      </c>
      <c r="C23" s="54">
        <f>+'CANT. PESO MUERTO US'!E73</f>
        <v>3</v>
      </c>
      <c r="D23" s="54">
        <f>+'CANT. PESO MUERTO US'!F73</f>
        <v>60000</v>
      </c>
      <c r="E23" s="38">
        <v>1</v>
      </c>
      <c r="F23" s="65">
        <f t="shared" si="0"/>
        <v>180000</v>
      </c>
      <c r="G23" s="29"/>
    </row>
    <row r="24" spans="1:7" ht="15.75" thickBot="1" x14ac:dyDescent="0.3">
      <c r="A24" s="53" t="str">
        <f>+'CANT. PESO MUERTO US'!A74</f>
        <v>TEJA Y OTROS</v>
      </c>
      <c r="B24" s="54" t="s">
        <v>172</v>
      </c>
      <c r="C24" s="54">
        <f>+'CANT. PESO MUERTO US'!E74</f>
        <v>2</v>
      </c>
      <c r="D24" s="54">
        <f>+'CANT. PESO MUERTO US'!F74</f>
        <v>60000</v>
      </c>
      <c r="E24" s="38">
        <v>1</v>
      </c>
      <c r="F24" s="65">
        <f t="shared" si="0"/>
        <v>120000</v>
      </c>
      <c r="G24" s="29"/>
    </row>
    <row r="25" spans="1:7" ht="15.75" thickBot="1" x14ac:dyDescent="0.3">
      <c r="A25" s="55"/>
      <c r="B25" s="59"/>
      <c r="C25" s="59"/>
      <c r="D25" s="59"/>
      <c r="E25" s="59"/>
      <c r="F25" s="58"/>
      <c r="G25" s="44">
        <f>+ROUND(SUM(F13:F24),0)</f>
        <v>4020000</v>
      </c>
    </row>
    <row r="26" spans="1:7" ht="15.75" thickBot="1" x14ac:dyDescent="0.3">
      <c r="A26" s="60"/>
      <c r="B26" s="61"/>
      <c r="C26" s="61"/>
      <c r="D26" s="61"/>
      <c r="E26" s="62"/>
      <c r="F26" s="63"/>
      <c r="G26" s="49"/>
    </row>
    <row r="27" spans="1:7" ht="15.75" thickBot="1" x14ac:dyDescent="0.3">
      <c r="A27" s="32" t="s">
        <v>98</v>
      </c>
      <c r="B27" s="33" t="s">
        <v>91</v>
      </c>
      <c r="C27" s="33" t="s">
        <v>99</v>
      </c>
      <c r="D27" s="33" t="s">
        <v>92</v>
      </c>
      <c r="E27" s="33" t="s">
        <v>90</v>
      </c>
      <c r="F27" s="34" t="s">
        <v>94</v>
      </c>
      <c r="G27" s="29"/>
    </row>
    <row r="28" spans="1:7" x14ac:dyDescent="0.25">
      <c r="A28" s="25"/>
      <c r="B28" s="51"/>
      <c r="C28" s="51"/>
      <c r="D28" s="51"/>
      <c r="E28" s="50"/>
      <c r="F28" s="64"/>
      <c r="G28" s="29"/>
    </row>
    <row r="29" spans="1:7" ht="15.75" thickBot="1" x14ac:dyDescent="0.3">
      <c r="A29" s="53"/>
      <c r="B29" s="54"/>
      <c r="C29" s="54"/>
      <c r="D29" s="54"/>
      <c r="E29" s="38"/>
      <c r="F29" s="65"/>
      <c r="G29" s="29"/>
    </row>
    <row r="30" spans="1:7" ht="15.75" thickBot="1" x14ac:dyDescent="0.3">
      <c r="A30" s="55"/>
      <c r="B30" s="59"/>
      <c r="C30" s="59"/>
      <c r="D30" s="59"/>
      <c r="E30" s="59"/>
      <c r="F30" s="58"/>
      <c r="G30" s="44">
        <f>+ROUND(SUM(F28:F29),0)</f>
        <v>0</v>
      </c>
    </row>
    <row r="31" spans="1:7" ht="15.75" thickBot="1" x14ac:dyDescent="0.3">
      <c r="A31" s="31"/>
      <c r="B31" s="30"/>
      <c r="C31" s="30"/>
      <c r="D31" s="30"/>
      <c r="E31" s="30"/>
      <c r="F31" s="29"/>
      <c r="G31" s="29"/>
    </row>
    <row r="32" spans="1:7" ht="15.75" thickBot="1" x14ac:dyDescent="0.3">
      <c r="A32" s="31"/>
      <c r="B32" s="30"/>
      <c r="C32" s="30"/>
      <c r="D32" s="30"/>
      <c r="E32" s="30"/>
      <c r="F32" s="29"/>
      <c r="G32" s="44">
        <f>ROUND(+G6+G10+G25+G30,0)</f>
        <v>4020000</v>
      </c>
    </row>
  </sheetData>
  <mergeCells count="1">
    <mergeCell ref="A2:D2"/>
  </mergeCells>
  <conditionalFormatting sqref="A6">
    <cfRule type="containsErrors" dxfId="0" priority="1">
      <formula>ISERROR(A6)</formula>
    </cfRule>
  </conditionalFormatting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L79"/>
  <sheetViews>
    <sheetView topLeftCell="A61" zoomScale="85" zoomScaleNormal="85" workbookViewId="0">
      <selection activeCell="G76" sqref="G76"/>
    </sheetView>
  </sheetViews>
  <sheetFormatPr baseColWidth="10" defaultRowHeight="15" x14ac:dyDescent="0.25"/>
  <cols>
    <col min="1" max="1" width="21.85546875" bestFit="1" customWidth="1"/>
    <col min="2" max="2" width="23.140625" bestFit="1" customWidth="1"/>
    <col min="3" max="3" width="27.5703125" bestFit="1" customWidth="1"/>
    <col min="4" max="4" width="23.5703125" customWidth="1"/>
    <col min="5" max="5" width="23.28515625" bestFit="1" customWidth="1"/>
    <col min="6" max="6" width="12.28515625" bestFit="1" customWidth="1"/>
    <col min="7" max="7" width="18.140625" bestFit="1" customWidth="1"/>
    <col min="8" max="8" width="7.42578125" customWidth="1"/>
    <col min="9" max="9" width="19.140625" bestFit="1" customWidth="1"/>
    <col min="10" max="10" width="14" bestFit="1" customWidth="1"/>
    <col min="11" max="11" width="14.28515625" customWidth="1"/>
    <col min="12" max="12" width="14" bestFit="1" customWidth="1"/>
  </cols>
  <sheetData>
    <row r="2" spans="1:9" x14ac:dyDescent="0.25">
      <c r="A2" s="142" t="s">
        <v>180</v>
      </c>
      <c r="B2" s="142"/>
      <c r="C2" s="142"/>
      <c r="D2" s="142"/>
      <c r="E2" s="142"/>
      <c r="F2" s="142"/>
    </row>
    <row r="4" spans="1:9" x14ac:dyDescent="0.25">
      <c r="A4" s="143" t="s">
        <v>138</v>
      </c>
      <c r="B4" s="143"/>
      <c r="C4" s="143"/>
      <c r="D4" s="143"/>
      <c r="E4" s="143"/>
      <c r="F4" s="143"/>
    </row>
    <row r="5" spans="1:9" x14ac:dyDescent="0.25">
      <c r="A5" s="89" t="s">
        <v>88</v>
      </c>
      <c r="B5" s="89" t="s">
        <v>125</v>
      </c>
      <c r="C5" s="89" t="s">
        <v>126</v>
      </c>
      <c r="D5" s="89" t="s">
        <v>127</v>
      </c>
      <c r="E5" s="89" t="s">
        <v>128</v>
      </c>
      <c r="F5" s="89" t="s">
        <v>129</v>
      </c>
    </row>
    <row r="6" spans="1:9" x14ac:dyDescent="0.25">
      <c r="A6" s="78" t="s">
        <v>130</v>
      </c>
      <c r="B6" s="78">
        <v>2.1</v>
      </c>
      <c r="C6" s="78">
        <v>0.25</v>
      </c>
      <c r="D6" s="78">
        <v>0.25</v>
      </c>
      <c r="E6" s="78">
        <v>2</v>
      </c>
      <c r="F6" s="87">
        <f>+B6*C6*D6*E6</f>
        <v>0.26250000000000001</v>
      </c>
    </row>
    <row r="7" spans="1:9" x14ac:dyDescent="0.25">
      <c r="A7" s="78" t="s">
        <v>131</v>
      </c>
      <c r="B7" s="78">
        <v>1.35</v>
      </c>
      <c r="C7" s="78">
        <v>0.25</v>
      </c>
      <c r="D7" s="78">
        <v>0.25</v>
      </c>
      <c r="E7" s="78">
        <v>2</v>
      </c>
      <c r="F7" s="87">
        <f t="shared" ref="F7:F11" si="0">+B7*C7*D7*E7</f>
        <v>0.16875000000000001</v>
      </c>
    </row>
    <row r="8" spans="1:9" x14ac:dyDescent="0.25">
      <c r="A8" s="78" t="s">
        <v>132</v>
      </c>
      <c r="B8" s="78">
        <v>1.9</v>
      </c>
      <c r="C8" s="78">
        <v>1.3</v>
      </c>
      <c r="D8" s="78">
        <v>0.12</v>
      </c>
      <c r="E8" s="78">
        <v>1</v>
      </c>
      <c r="F8" s="87">
        <f t="shared" si="0"/>
        <v>0.29639999999999994</v>
      </c>
    </row>
    <row r="9" spans="1:9" x14ac:dyDescent="0.25">
      <c r="A9" s="78" t="s">
        <v>133</v>
      </c>
      <c r="B9" s="78">
        <v>0.1</v>
      </c>
      <c r="C9" s="78">
        <v>0.2</v>
      </c>
      <c r="D9" s="78">
        <v>2.2000000000000002</v>
      </c>
      <c r="E9" s="78">
        <v>6</v>
      </c>
      <c r="F9" s="87">
        <f t="shared" si="0"/>
        <v>0.26400000000000007</v>
      </c>
    </row>
    <row r="10" spans="1:9" x14ac:dyDescent="0.25">
      <c r="A10" s="78" t="s">
        <v>134</v>
      </c>
      <c r="B10" s="78">
        <v>0.1</v>
      </c>
      <c r="C10" s="78">
        <v>0.2</v>
      </c>
      <c r="D10" s="78">
        <v>0.7</v>
      </c>
      <c r="E10" s="78">
        <v>4</v>
      </c>
      <c r="F10" s="87">
        <f t="shared" si="0"/>
        <v>5.6000000000000008E-2</v>
      </c>
    </row>
    <row r="11" spans="1:9" x14ac:dyDescent="0.25">
      <c r="A11" s="78" t="s">
        <v>135</v>
      </c>
      <c r="B11" s="78">
        <v>1.8</v>
      </c>
      <c r="C11" s="78">
        <v>0.95</v>
      </c>
      <c r="D11" s="78">
        <v>0.1</v>
      </c>
      <c r="E11" s="78">
        <v>1</v>
      </c>
      <c r="F11" s="87">
        <f t="shared" si="0"/>
        <v>0.17100000000000001</v>
      </c>
    </row>
    <row r="12" spans="1:9" ht="15" customHeight="1" x14ac:dyDescent="0.25">
      <c r="A12" s="78" t="s">
        <v>136</v>
      </c>
      <c r="B12" s="78">
        <v>2.1</v>
      </c>
      <c r="C12" s="78">
        <v>0.35</v>
      </c>
      <c r="D12" s="78">
        <v>0.25</v>
      </c>
      <c r="E12" s="78">
        <v>2</v>
      </c>
      <c r="F12" s="87">
        <f>+(B12*C12*D12*E12)*0.4</f>
        <v>0.14699999999999999</v>
      </c>
    </row>
    <row r="13" spans="1:9" ht="15" customHeight="1" x14ac:dyDescent="0.25">
      <c r="A13" s="78" t="s">
        <v>137</v>
      </c>
      <c r="B13" s="78">
        <v>1.35</v>
      </c>
      <c r="C13" s="78">
        <v>0.35</v>
      </c>
      <c r="D13" s="78">
        <v>0.25</v>
      </c>
      <c r="E13" s="78">
        <v>2</v>
      </c>
      <c r="F13" s="87">
        <f>+(B13*C13*D13*E13)*0.4</f>
        <v>9.4500000000000001E-2</v>
      </c>
    </row>
    <row r="14" spans="1:9" x14ac:dyDescent="0.25">
      <c r="F14" s="88">
        <f>SUM(F6:F13)</f>
        <v>1.4601500000000001</v>
      </c>
      <c r="I14" s="69">
        <f>+F14*2.4</f>
        <v>3.5043600000000001</v>
      </c>
    </row>
    <row r="16" spans="1:9" x14ac:dyDescent="0.25">
      <c r="A16" s="143" t="s">
        <v>139</v>
      </c>
      <c r="B16" s="143"/>
      <c r="C16" s="143"/>
      <c r="D16" s="143"/>
      <c r="E16" s="143"/>
      <c r="F16" s="143"/>
      <c r="G16" s="143"/>
    </row>
    <row r="17" spans="1:9" x14ac:dyDescent="0.25">
      <c r="A17" s="80" t="s">
        <v>95</v>
      </c>
      <c r="B17" s="80" t="s">
        <v>49</v>
      </c>
      <c r="C17" s="72" t="s">
        <v>0</v>
      </c>
      <c r="D17" s="72" t="s">
        <v>141</v>
      </c>
      <c r="E17" s="72"/>
      <c r="F17" s="79" t="s">
        <v>140</v>
      </c>
      <c r="G17" s="79" t="s">
        <v>145</v>
      </c>
    </row>
    <row r="18" spans="1:9" x14ac:dyDescent="0.25">
      <c r="A18" s="81" t="s">
        <v>100</v>
      </c>
      <c r="B18" s="68" t="s">
        <v>101</v>
      </c>
      <c r="C18" s="72">
        <f>50*7</f>
        <v>350</v>
      </c>
      <c r="D18" s="72">
        <v>1</v>
      </c>
      <c r="E18" s="72"/>
      <c r="F18" s="72">
        <f>+C18*D18</f>
        <v>350</v>
      </c>
      <c r="G18" s="73">
        <f>+F18/1000</f>
        <v>0.35</v>
      </c>
    </row>
    <row r="19" spans="1:9" x14ac:dyDescent="0.25">
      <c r="A19" s="81" t="s">
        <v>102</v>
      </c>
      <c r="B19" s="68" t="s">
        <v>43</v>
      </c>
      <c r="C19" s="72">
        <v>0.67</v>
      </c>
      <c r="D19" s="72">
        <v>1600</v>
      </c>
      <c r="E19" s="72"/>
      <c r="F19" s="72">
        <f t="shared" ref="F19:F20" si="1">+C19*D19</f>
        <v>1072</v>
      </c>
      <c r="G19" s="73">
        <f t="shared" ref="G19:G23" si="2">+F19/1000</f>
        <v>1.0720000000000001</v>
      </c>
    </row>
    <row r="20" spans="1:9" x14ac:dyDescent="0.25">
      <c r="A20" s="81" t="s">
        <v>107</v>
      </c>
      <c r="B20" s="68" t="s">
        <v>43</v>
      </c>
      <c r="C20" s="72">
        <v>0.84</v>
      </c>
      <c r="D20" s="72">
        <v>2.7</v>
      </c>
      <c r="E20" s="72"/>
      <c r="F20" s="72">
        <f t="shared" si="1"/>
        <v>2.2680000000000002</v>
      </c>
      <c r="G20" s="73">
        <f t="shared" si="2"/>
        <v>2.2680000000000001E-3</v>
      </c>
    </row>
    <row r="21" spans="1:9" x14ac:dyDescent="0.25">
      <c r="A21" s="81" t="s">
        <v>103</v>
      </c>
      <c r="B21" s="68" t="s">
        <v>104</v>
      </c>
      <c r="C21" s="82" t="s">
        <v>142</v>
      </c>
      <c r="D21" s="82" t="s">
        <v>142</v>
      </c>
      <c r="E21" s="82" t="s">
        <v>142</v>
      </c>
      <c r="F21" s="82" t="s">
        <v>142</v>
      </c>
      <c r="G21" s="73"/>
    </row>
    <row r="22" spans="1:9" x14ac:dyDescent="0.25">
      <c r="A22" s="147" t="s">
        <v>143</v>
      </c>
      <c r="B22" s="147"/>
      <c r="C22" s="147"/>
      <c r="D22" s="147"/>
      <c r="E22" s="147"/>
      <c r="F22" s="83">
        <f>SUM(F18:F20)</f>
        <v>1424.268</v>
      </c>
      <c r="G22" s="73">
        <f t="shared" si="2"/>
        <v>1.4242680000000001</v>
      </c>
    </row>
    <row r="23" spans="1:9" x14ac:dyDescent="0.25">
      <c r="A23" s="147" t="s">
        <v>144</v>
      </c>
      <c r="B23" s="147"/>
      <c r="C23" s="147"/>
      <c r="D23" s="147"/>
      <c r="E23" s="147"/>
      <c r="F23" s="85">
        <f>+F22*F14</f>
        <v>2079.6449202000003</v>
      </c>
      <c r="G23" s="98">
        <f t="shared" si="2"/>
        <v>2.0796449202000002</v>
      </c>
      <c r="I23" s="75">
        <f>+F23/1000</f>
        <v>2.0796449202000002</v>
      </c>
    </row>
    <row r="24" spans="1:9" x14ac:dyDescent="0.25">
      <c r="A24" s="147" t="s">
        <v>164</v>
      </c>
      <c r="B24" s="147"/>
      <c r="C24" s="147"/>
      <c r="D24" s="147"/>
      <c r="E24" s="147"/>
      <c r="F24" s="67">
        <f>+F14*175</f>
        <v>255.52625</v>
      </c>
    </row>
    <row r="27" spans="1:9" x14ac:dyDescent="0.25">
      <c r="A27" s="143" t="s">
        <v>112</v>
      </c>
      <c r="B27" s="143"/>
      <c r="C27" s="143"/>
      <c r="D27" s="143"/>
      <c r="E27" s="143"/>
      <c r="F27" s="143"/>
    </row>
    <row r="28" spans="1:9" x14ac:dyDescent="0.25">
      <c r="A28" s="19" t="s">
        <v>88</v>
      </c>
      <c r="B28" s="19" t="s">
        <v>125</v>
      </c>
      <c r="C28" s="19" t="s">
        <v>126</v>
      </c>
      <c r="D28" s="19" t="s">
        <v>127</v>
      </c>
      <c r="E28" s="19" t="s">
        <v>128</v>
      </c>
      <c r="F28" s="19" t="s">
        <v>129</v>
      </c>
    </row>
    <row r="29" spans="1:9" x14ac:dyDescent="0.25">
      <c r="A29" s="72" t="s">
        <v>146</v>
      </c>
      <c r="B29" s="72">
        <v>2.1</v>
      </c>
      <c r="C29" s="72">
        <v>1</v>
      </c>
      <c r="D29" s="72">
        <v>2.2000000000000002</v>
      </c>
      <c r="E29" s="72">
        <v>2</v>
      </c>
      <c r="F29" s="72">
        <f>+B29*C29*D29*E29</f>
        <v>9.240000000000002</v>
      </c>
    </row>
    <row r="30" spans="1:9" x14ac:dyDescent="0.25">
      <c r="A30" s="72" t="s">
        <v>147</v>
      </c>
      <c r="B30" s="72">
        <v>1.4</v>
      </c>
      <c r="C30" s="72">
        <v>1</v>
      </c>
      <c r="D30" s="72">
        <v>2.1</v>
      </c>
      <c r="E30" s="72">
        <v>2</v>
      </c>
      <c r="F30" s="72">
        <f t="shared" ref="F30:F32" si="3">+B30*C30*D30*E30</f>
        <v>5.88</v>
      </c>
    </row>
    <row r="31" spans="1:9" x14ac:dyDescent="0.25">
      <c r="A31" s="72" t="s">
        <v>110</v>
      </c>
      <c r="B31" s="72">
        <v>-1</v>
      </c>
      <c r="C31" s="72">
        <v>0.7</v>
      </c>
      <c r="D31" s="72">
        <v>2</v>
      </c>
      <c r="E31" s="72">
        <v>1</v>
      </c>
      <c r="F31" s="72">
        <f t="shared" si="3"/>
        <v>-1.4</v>
      </c>
    </row>
    <row r="32" spans="1:9" x14ac:dyDescent="0.25">
      <c r="A32" s="72" t="s">
        <v>111</v>
      </c>
      <c r="B32" s="72">
        <v>-1</v>
      </c>
      <c r="C32" s="72">
        <v>0.3</v>
      </c>
      <c r="D32" s="72">
        <v>0.4</v>
      </c>
      <c r="E32" s="72">
        <v>1</v>
      </c>
      <c r="F32" s="72">
        <f t="shared" si="3"/>
        <v>-0.12</v>
      </c>
    </row>
    <row r="33" spans="1:7" x14ac:dyDescent="0.25">
      <c r="F33" s="72">
        <f>SUM(F29:F32)</f>
        <v>13.600000000000001</v>
      </c>
      <c r="G33" t="s">
        <v>40</v>
      </c>
    </row>
    <row r="34" spans="1:7" x14ac:dyDescent="0.25">
      <c r="F34" s="93"/>
    </row>
    <row r="35" spans="1:7" x14ac:dyDescent="0.25">
      <c r="A35" s="19" t="s">
        <v>40</v>
      </c>
      <c r="B35" s="19" t="s">
        <v>149</v>
      </c>
      <c r="C35" s="19" t="s">
        <v>150</v>
      </c>
      <c r="D35" s="19" t="s">
        <v>148</v>
      </c>
      <c r="F35" s="79" t="s">
        <v>140</v>
      </c>
      <c r="G35" s="79" t="s">
        <v>145</v>
      </c>
    </row>
    <row r="36" spans="1:7" x14ac:dyDescent="0.25">
      <c r="A36" s="78">
        <v>1</v>
      </c>
      <c r="B36" s="78">
        <v>12.5</v>
      </c>
      <c r="C36" s="92">
        <f>+F33*B36</f>
        <v>170.00000000000003</v>
      </c>
      <c r="D36" s="78">
        <v>3.5</v>
      </c>
      <c r="F36" s="78">
        <f>+C36*D36</f>
        <v>595.00000000000011</v>
      </c>
      <c r="G36" s="73">
        <f>+F36/1000</f>
        <v>0.59500000000000008</v>
      </c>
    </row>
    <row r="37" spans="1:7" x14ac:dyDescent="0.25">
      <c r="C37" t="s">
        <v>43</v>
      </c>
    </row>
    <row r="38" spans="1:7" x14ac:dyDescent="0.25">
      <c r="A38" s="19" t="s">
        <v>116</v>
      </c>
      <c r="F38" s="97">
        <f>+SUM(F36:F37)</f>
        <v>595.00000000000011</v>
      </c>
      <c r="G38" s="97">
        <f>+SUM(G36:G37)</f>
        <v>0.59500000000000008</v>
      </c>
    </row>
    <row r="39" spans="1:7" x14ac:dyDescent="0.25">
      <c r="A39" s="91">
        <f>+F36/100</f>
        <v>5.9500000000000011</v>
      </c>
    </row>
    <row r="42" spans="1:7" x14ac:dyDescent="0.25">
      <c r="A42" s="143" t="s">
        <v>151</v>
      </c>
      <c r="B42" s="143"/>
      <c r="C42" s="143"/>
      <c r="D42" s="143"/>
      <c r="E42" s="143"/>
      <c r="F42" s="143"/>
      <c r="G42" s="143"/>
    </row>
    <row r="43" spans="1:7" x14ac:dyDescent="0.25">
      <c r="A43" s="80" t="s">
        <v>95</v>
      </c>
      <c r="B43" s="80" t="s">
        <v>49</v>
      </c>
      <c r="C43" s="80" t="s">
        <v>159</v>
      </c>
      <c r="D43" s="80" t="s">
        <v>154</v>
      </c>
      <c r="E43" s="80" t="s">
        <v>157</v>
      </c>
      <c r="F43" s="79" t="s">
        <v>140</v>
      </c>
      <c r="G43" s="79" t="s">
        <v>145</v>
      </c>
    </row>
    <row r="44" spans="1:7" x14ac:dyDescent="0.25">
      <c r="A44" s="94" t="s">
        <v>153</v>
      </c>
      <c r="B44" s="78" t="s">
        <v>152</v>
      </c>
      <c r="C44" s="78">
        <v>0.02</v>
      </c>
      <c r="D44" s="72"/>
      <c r="E44" s="72">
        <f>+C44*F33</f>
        <v>0.27200000000000002</v>
      </c>
      <c r="F44" s="72"/>
      <c r="G44" s="72"/>
    </row>
    <row r="45" spans="1:7" x14ac:dyDescent="0.25">
      <c r="A45" s="95" t="s">
        <v>100</v>
      </c>
      <c r="B45" s="78"/>
      <c r="C45" s="72"/>
      <c r="D45" s="84">
        <v>1</v>
      </c>
      <c r="E45" s="72">
        <f>+E44*D45</f>
        <v>0.27200000000000002</v>
      </c>
      <c r="F45" s="72">
        <f>+E45*50</f>
        <v>13.600000000000001</v>
      </c>
      <c r="G45" s="73">
        <f>+F45/1000</f>
        <v>1.3600000000000001E-2</v>
      </c>
    </row>
    <row r="46" spans="1:7" x14ac:dyDescent="0.25">
      <c r="A46" s="95" t="s">
        <v>102</v>
      </c>
      <c r="B46" s="78"/>
      <c r="C46" s="72"/>
      <c r="D46" s="72">
        <v>4</v>
      </c>
      <c r="E46" s="72">
        <f>+E44*D46</f>
        <v>1.0880000000000001</v>
      </c>
      <c r="F46" s="72">
        <f>+E46*50</f>
        <v>54.400000000000006</v>
      </c>
      <c r="G46" s="73">
        <f>+F46/1000</f>
        <v>5.4400000000000004E-2</v>
      </c>
    </row>
    <row r="47" spans="1:7" x14ac:dyDescent="0.25">
      <c r="F47" s="97">
        <f>+SUM(F45:F46)</f>
        <v>68</v>
      </c>
      <c r="G47" s="97">
        <f>+SUM(G45:G46)</f>
        <v>6.8000000000000005E-2</v>
      </c>
    </row>
    <row r="49" spans="1:10" x14ac:dyDescent="0.25">
      <c r="A49" s="143" t="s">
        <v>155</v>
      </c>
      <c r="B49" s="143"/>
      <c r="C49" s="143"/>
      <c r="D49" s="143"/>
      <c r="E49" s="143"/>
      <c r="F49" s="143"/>
      <c r="G49" s="143"/>
    </row>
    <row r="50" spans="1:10" x14ac:dyDescent="0.25">
      <c r="A50" s="80" t="s">
        <v>95</v>
      </c>
      <c r="B50" s="80" t="s">
        <v>49</v>
      </c>
      <c r="C50" s="79" t="s">
        <v>0</v>
      </c>
      <c r="D50" t="s">
        <v>158</v>
      </c>
      <c r="E50" s="79" t="s">
        <v>141</v>
      </c>
      <c r="F50" s="79" t="s">
        <v>140</v>
      </c>
      <c r="G50" s="79" t="s">
        <v>145</v>
      </c>
    </row>
    <row r="51" spans="1:10" x14ac:dyDescent="0.25">
      <c r="A51" s="72" t="s">
        <v>113</v>
      </c>
      <c r="B51" s="68" t="s">
        <v>43</v>
      </c>
      <c r="C51" s="72">
        <v>0.03</v>
      </c>
      <c r="D51" s="72">
        <f>+(F33*2)*C51</f>
        <v>0.81600000000000006</v>
      </c>
      <c r="E51">
        <v>1990</v>
      </c>
      <c r="F51" s="72">
        <f>+D51*E51</f>
        <v>1623.8400000000001</v>
      </c>
      <c r="G51" s="73">
        <f>+F51/1000</f>
        <v>1.6238400000000002</v>
      </c>
    </row>
    <row r="52" spans="1:10" x14ac:dyDescent="0.25">
      <c r="A52" s="72" t="s">
        <v>100</v>
      </c>
      <c r="B52" s="68" t="s">
        <v>5</v>
      </c>
      <c r="C52" s="72">
        <v>10.199999999999999</v>
      </c>
      <c r="D52" s="72">
        <f>+(F33*2)*C52</f>
        <v>277.44</v>
      </c>
      <c r="E52" s="96"/>
      <c r="F52" s="72">
        <f>+D52</f>
        <v>277.44</v>
      </c>
      <c r="G52" s="73">
        <f>+F52/1000</f>
        <v>0.27744000000000002</v>
      </c>
    </row>
    <row r="53" spans="1:10" x14ac:dyDescent="0.25">
      <c r="F53" s="97">
        <f>+SUM(F51:F52)</f>
        <v>1901.2800000000002</v>
      </c>
      <c r="G53" s="97">
        <f>+SUM(G51:G52)</f>
        <v>1.9012800000000003</v>
      </c>
    </row>
    <row r="55" spans="1:10" x14ac:dyDescent="0.25">
      <c r="A55" s="69"/>
    </row>
    <row r="56" spans="1:10" x14ac:dyDescent="0.25">
      <c r="A56" s="143" t="s">
        <v>122</v>
      </c>
      <c r="B56" s="143"/>
      <c r="C56" s="143"/>
      <c r="D56" s="143"/>
      <c r="E56" s="143"/>
      <c r="F56" s="143"/>
      <c r="G56" s="143"/>
    </row>
    <row r="57" spans="1:10" x14ac:dyDescent="0.25">
      <c r="A57" s="80" t="s">
        <v>165</v>
      </c>
      <c r="B57" s="80" t="s">
        <v>49</v>
      </c>
      <c r="C57" s="72" t="s">
        <v>166</v>
      </c>
      <c r="D57" s="72" t="s">
        <v>105</v>
      </c>
      <c r="E57" t="s">
        <v>167</v>
      </c>
      <c r="F57" s="79" t="s">
        <v>140</v>
      </c>
      <c r="G57" s="79" t="s">
        <v>145</v>
      </c>
    </row>
    <row r="58" spans="1:10" x14ac:dyDescent="0.25">
      <c r="A58" s="68">
        <f>+FACILIDADES!D25/108</f>
        <v>10.860000000000001</v>
      </c>
      <c r="B58" s="68" t="s">
        <v>40</v>
      </c>
      <c r="C58" s="72">
        <f>0.205*0.205</f>
        <v>4.2024999999999993E-2</v>
      </c>
      <c r="D58" s="72">
        <f>(1/C58)*A58</f>
        <v>258.41760856632965</v>
      </c>
      <c r="E58" s="72">
        <v>0.65</v>
      </c>
      <c r="F58" s="72">
        <f>+D58*E58</f>
        <v>167.97144556811429</v>
      </c>
      <c r="G58" s="73">
        <f>+F58/1000</f>
        <v>0.1679714455681143</v>
      </c>
    </row>
    <row r="59" spans="1:10" x14ac:dyDescent="0.25">
      <c r="F59" s="66"/>
    </row>
    <row r="61" spans="1:10" ht="15.75" thickBot="1" x14ac:dyDescent="0.3"/>
    <row r="62" spans="1:10" ht="15.75" thickBot="1" x14ac:dyDescent="0.3">
      <c r="A62" s="80" t="s">
        <v>95</v>
      </c>
      <c r="B62" s="72" t="s">
        <v>160</v>
      </c>
      <c r="C62" s="76" t="s">
        <v>162</v>
      </c>
      <c r="D62" s="78" t="s">
        <v>108</v>
      </c>
      <c r="E62" s="78" t="s">
        <v>163</v>
      </c>
      <c r="F62" s="72" t="s">
        <v>109</v>
      </c>
      <c r="G62" s="72" t="s">
        <v>168</v>
      </c>
      <c r="I62" s="114" t="s">
        <v>177</v>
      </c>
    </row>
    <row r="63" spans="1:10" x14ac:dyDescent="0.25">
      <c r="A63" t="s">
        <v>173</v>
      </c>
      <c r="B63" s="77" t="s">
        <v>161</v>
      </c>
      <c r="C63" s="78">
        <v>100</v>
      </c>
      <c r="D63" s="74">
        <f>+F23/C63</f>
        <v>20.796449202000005</v>
      </c>
      <c r="E63" s="78">
        <v>21</v>
      </c>
      <c r="F63" s="72">
        <v>60000</v>
      </c>
      <c r="G63" s="72">
        <f>+E63*F63</f>
        <v>1260000</v>
      </c>
      <c r="I63" s="113">
        <f t="shared" ref="I63:I74" si="4">+(E63*C63)/1000</f>
        <v>2.1</v>
      </c>
      <c r="J63" s="86"/>
    </row>
    <row r="64" spans="1:10" x14ac:dyDescent="0.25">
      <c r="A64" t="s">
        <v>114</v>
      </c>
      <c r="B64" s="77" t="s">
        <v>161</v>
      </c>
      <c r="C64" s="78">
        <v>100</v>
      </c>
      <c r="D64" s="74">
        <f>+F47/C64</f>
        <v>0.68</v>
      </c>
      <c r="E64" s="78">
        <v>1</v>
      </c>
      <c r="F64" s="72">
        <v>60000</v>
      </c>
      <c r="G64" s="72">
        <f t="shared" ref="G64:G74" si="5">+E64*F64</f>
        <v>60000</v>
      </c>
      <c r="I64" s="72">
        <f t="shared" si="4"/>
        <v>0.1</v>
      </c>
    </row>
    <row r="65" spans="1:12" x14ac:dyDescent="0.25">
      <c r="A65" t="s">
        <v>156</v>
      </c>
      <c r="B65" s="77" t="s">
        <v>161</v>
      </c>
      <c r="C65" s="78">
        <v>100</v>
      </c>
      <c r="D65" s="74">
        <f>+F53/C65</f>
        <v>19.012800000000002</v>
      </c>
      <c r="E65" s="78">
        <v>20</v>
      </c>
      <c r="F65" s="72">
        <v>60000</v>
      </c>
      <c r="G65" s="72">
        <f t="shared" ref="G65" si="6">+E65*F65</f>
        <v>1200000</v>
      </c>
      <c r="I65" s="72">
        <f t="shared" si="4"/>
        <v>2</v>
      </c>
    </row>
    <row r="66" spans="1:12" x14ac:dyDescent="0.25">
      <c r="A66" t="s">
        <v>115</v>
      </c>
      <c r="B66" s="77" t="s">
        <v>161</v>
      </c>
      <c r="C66" s="78">
        <v>100</v>
      </c>
      <c r="D66" s="74">
        <f>+F38/C66</f>
        <v>5.9500000000000011</v>
      </c>
      <c r="E66" s="78">
        <v>6</v>
      </c>
      <c r="F66" s="72">
        <v>60000</v>
      </c>
      <c r="G66" s="72">
        <f t="shared" si="5"/>
        <v>360000</v>
      </c>
      <c r="I66" s="72">
        <f t="shared" si="4"/>
        <v>0.6</v>
      </c>
    </row>
    <row r="67" spans="1:12" x14ac:dyDescent="0.25">
      <c r="A67" t="s">
        <v>117</v>
      </c>
      <c r="B67" s="77" t="s">
        <v>161</v>
      </c>
      <c r="C67" s="78">
        <v>100</v>
      </c>
      <c r="D67" s="74">
        <f>+F24/100</f>
        <v>2.5552625</v>
      </c>
      <c r="E67" s="78">
        <v>3</v>
      </c>
      <c r="F67" s="72">
        <v>60000</v>
      </c>
      <c r="G67" s="72">
        <f t="shared" si="5"/>
        <v>180000</v>
      </c>
      <c r="I67" s="72">
        <f t="shared" si="4"/>
        <v>0.3</v>
      </c>
    </row>
    <row r="68" spans="1:12" x14ac:dyDescent="0.25">
      <c r="A68" t="s">
        <v>118</v>
      </c>
      <c r="B68" s="77" t="s">
        <v>161</v>
      </c>
      <c r="C68" s="78">
        <v>100</v>
      </c>
      <c r="D68" s="78"/>
      <c r="E68" s="78">
        <v>1</v>
      </c>
      <c r="F68" s="72">
        <v>60000</v>
      </c>
      <c r="G68" s="72">
        <f t="shared" si="5"/>
        <v>60000</v>
      </c>
      <c r="I68" s="72">
        <f t="shared" si="4"/>
        <v>0.1</v>
      </c>
    </row>
    <row r="69" spans="1:12" x14ac:dyDescent="0.25">
      <c r="A69" t="s">
        <v>119</v>
      </c>
      <c r="B69" s="77" t="s">
        <v>161</v>
      </c>
      <c r="C69" s="78">
        <v>100</v>
      </c>
      <c r="D69" s="78"/>
      <c r="E69" s="78">
        <v>1</v>
      </c>
      <c r="F69" s="72">
        <v>60000</v>
      </c>
      <c r="G69" s="72">
        <f t="shared" si="5"/>
        <v>60000</v>
      </c>
      <c r="I69" s="72">
        <f t="shared" si="4"/>
        <v>0.1</v>
      </c>
    </row>
    <row r="70" spans="1:12" x14ac:dyDescent="0.25">
      <c r="A70" t="s">
        <v>120</v>
      </c>
      <c r="B70" s="77" t="s">
        <v>161</v>
      </c>
      <c r="C70" s="78">
        <v>100</v>
      </c>
      <c r="D70" s="78"/>
      <c r="E70" s="78">
        <v>3</v>
      </c>
      <c r="F70" s="72">
        <v>60000</v>
      </c>
      <c r="G70" s="72">
        <f t="shared" si="5"/>
        <v>180000</v>
      </c>
      <c r="I70" s="72">
        <f t="shared" si="4"/>
        <v>0.3</v>
      </c>
    </row>
    <row r="71" spans="1:12" x14ac:dyDescent="0.25">
      <c r="A71" t="s">
        <v>121</v>
      </c>
      <c r="B71" s="77" t="s">
        <v>161</v>
      </c>
      <c r="C71" s="78">
        <v>100</v>
      </c>
      <c r="D71" s="78"/>
      <c r="E71" s="78">
        <v>3</v>
      </c>
      <c r="F71" s="72">
        <v>60000</v>
      </c>
      <c r="G71" s="72">
        <f t="shared" si="5"/>
        <v>180000</v>
      </c>
      <c r="I71" s="72">
        <f t="shared" si="4"/>
        <v>0.3</v>
      </c>
    </row>
    <row r="72" spans="1:12" ht="15.75" thickBot="1" x14ac:dyDescent="0.3">
      <c r="A72" t="s">
        <v>123</v>
      </c>
      <c r="B72" s="77" t="s">
        <v>161</v>
      </c>
      <c r="C72" s="78">
        <v>100</v>
      </c>
      <c r="D72" s="78"/>
      <c r="E72" s="78">
        <v>3</v>
      </c>
      <c r="F72" s="72">
        <v>60000</v>
      </c>
      <c r="G72" s="72">
        <f t="shared" si="5"/>
        <v>180000</v>
      </c>
      <c r="I72" s="72">
        <f t="shared" si="4"/>
        <v>0.3</v>
      </c>
    </row>
    <row r="73" spans="1:12" ht="15.75" thickBot="1" x14ac:dyDescent="0.3">
      <c r="A73" t="s">
        <v>122</v>
      </c>
      <c r="B73" s="77" t="s">
        <v>161</v>
      </c>
      <c r="C73" s="78">
        <v>100</v>
      </c>
      <c r="D73" s="87">
        <f>+F58/C73</f>
        <v>1.679714455681143</v>
      </c>
      <c r="E73" s="78">
        <v>3</v>
      </c>
      <c r="F73" s="72">
        <v>60000</v>
      </c>
      <c r="G73" s="72">
        <f t="shared" si="5"/>
        <v>180000</v>
      </c>
      <c r="I73" s="72">
        <f t="shared" si="4"/>
        <v>0.3</v>
      </c>
      <c r="J73" s="148" t="s">
        <v>178</v>
      </c>
      <c r="K73" s="149"/>
      <c r="L73" s="150"/>
    </row>
    <row r="74" spans="1:12" x14ac:dyDescent="0.25">
      <c r="A74" t="s">
        <v>124</v>
      </c>
      <c r="B74" s="99" t="s">
        <v>161</v>
      </c>
      <c r="C74" s="100">
        <v>100</v>
      </c>
      <c r="D74" s="100"/>
      <c r="E74" s="100">
        <v>2</v>
      </c>
      <c r="F74" s="72">
        <v>60000</v>
      </c>
      <c r="G74" s="72">
        <f t="shared" si="5"/>
        <v>120000</v>
      </c>
      <c r="I74" s="72">
        <f t="shared" si="4"/>
        <v>0.2</v>
      </c>
    </row>
    <row r="75" spans="1:12" ht="21" x14ac:dyDescent="0.35">
      <c r="A75" s="144" t="s">
        <v>176</v>
      </c>
      <c r="B75" s="144"/>
      <c r="C75" s="144"/>
      <c r="D75" s="144"/>
      <c r="E75" s="101">
        <f>SUM(E63:E74)</f>
        <v>67</v>
      </c>
      <c r="G75" s="112">
        <f>SUM(G63:G74)</f>
        <v>4020000</v>
      </c>
      <c r="I75" s="111">
        <f>+SUM(I63:I74)</f>
        <v>6.6999999999999984</v>
      </c>
    </row>
    <row r="76" spans="1:12" x14ac:dyDescent="0.25">
      <c r="E76">
        <f>+E75*100</f>
        <v>6700</v>
      </c>
      <c r="I76" s="72"/>
      <c r="K76" s="71">
        <v>30</v>
      </c>
    </row>
    <row r="77" spans="1:12" ht="19.5" thickBot="1" x14ac:dyDescent="0.35">
      <c r="A77" s="145" t="s">
        <v>169</v>
      </c>
      <c r="B77" s="145"/>
      <c r="C77" s="145"/>
      <c r="D77" s="79" t="s">
        <v>170</v>
      </c>
      <c r="E77" s="90" t="s">
        <v>171</v>
      </c>
      <c r="I77" s="72"/>
      <c r="J77" s="115">
        <v>230414.74654377901</v>
      </c>
      <c r="K77" s="71">
        <f>+J77/K76</f>
        <v>7680.4915514593004</v>
      </c>
    </row>
    <row r="78" spans="1:12" ht="15.75" thickBot="1" x14ac:dyDescent="0.3">
      <c r="A78" s="146">
        <f>+G75</f>
        <v>4020000</v>
      </c>
      <c r="B78" s="146"/>
      <c r="C78" s="146"/>
      <c r="D78" s="78">
        <v>108</v>
      </c>
      <c r="E78" s="102">
        <f>+A78*D78</f>
        <v>434160000</v>
      </c>
      <c r="F78" s="148" t="s">
        <v>179</v>
      </c>
      <c r="G78" s="149"/>
      <c r="H78" s="150"/>
      <c r="I78" s="111">
        <f>ROUND(I75*D78*1.2,0)</f>
        <v>868</v>
      </c>
      <c r="J78" s="70">
        <f>+I78*J77</f>
        <v>200000000.00000018</v>
      </c>
      <c r="K78" s="116">
        <v>200000000</v>
      </c>
      <c r="L78" s="70">
        <f>+J78-K78</f>
        <v>0</v>
      </c>
    </row>
    <row r="79" spans="1:12" x14ac:dyDescent="0.25">
      <c r="G79" s="70"/>
      <c r="J79" s="70"/>
      <c r="K79" s="116"/>
      <c r="L79" s="70"/>
    </row>
  </sheetData>
  <mergeCells count="15">
    <mergeCell ref="J73:L73"/>
    <mergeCell ref="F78:H78"/>
    <mergeCell ref="A27:F27"/>
    <mergeCell ref="A42:G42"/>
    <mergeCell ref="A49:G49"/>
    <mergeCell ref="A2:F2"/>
    <mergeCell ref="A56:G56"/>
    <mergeCell ref="A75:D75"/>
    <mergeCell ref="A77:C77"/>
    <mergeCell ref="A78:C78"/>
    <mergeCell ref="A24:E24"/>
    <mergeCell ref="A4:F4"/>
    <mergeCell ref="A22:E22"/>
    <mergeCell ref="A23:E23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FACILIDADES</vt:lpstr>
      <vt:lpstr>APU TRASPORTE TOTAL POR UNIDAD</vt:lpstr>
      <vt:lpstr>CANT. PESO MUERTO US</vt:lpstr>
      <vt:lpstr>FACILIDADES!Área_de_impresión</vt:lpstr>
    </vt:vector>
  </TitlesOfParts>
  <Company>Ecopetrol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Alberto Castro Sanchez</dc:creator>
  <cp:lastModifiedBy>Jenny Johana Bautista Moreno  (Duval Ltda)</cp:lastModifiedBy>
  <cp:lastPrinted>2019-04-10T20:13:00Z</cp:lastPrinted>
  <dcterms:created xsi:type="dcterms:W3CDTF">2018-03-13T16:04:48Z</dcterms:created>
  <dcterms:modified xsi:type="dcterms:W3CDTF">2019-09-10T01:11:51Z</dcterms:modified>
</cp:coreProperties>
</file>