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+65zTTLmXOlzgGwBU7EonZX9UAQkap6IP9zIguMVfeMEBOvcl+02r4q5ZXb1cFvjuCAl9ldaAZPeUj0z4hc6jQ==" workbookSaltValue="vyNc7imRH1O0B/p2ma0d1A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26" i="1" l="1"/>
  <c r="B9" i="1"/>
  <c r="F12" i="1" l="1"/>
  <c r="F14" i="1" s="1"/>
  <c r="F15" i="1" s="1"/>
  <c r="C24" i="1"/>
  <c r="F19" i="1"/>
  <c r="F28" i="1" l="1"/>
  <c r="F32" i="1"/>
  <c r="F21" i="1"/>
  <c r="F20" i="1"/>
  <c r="F30" i="1" l="1"/>
  <c r="C23" i="1"/>
  <c r="F22" i="1"/>
  <c r="F17" i="1" s="1"/>
  <c r="F31" i="1" l="1"/>
  <c r="F33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<sst xmlns="http://schemas.openxmlformats.org/spreadsheetml/2006/main" count="69" uniqueCount="66">
  <si>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</si>
  <si>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</si>
  <si>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</si>
  <si>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</si>
  <si>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</si>
  <si>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</si>
  <si>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</si>
  <si>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</si>
  <si>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</si>
  <si>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</si>
  <si>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</si>
  <si>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</si>
  <si>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</si>
  <si>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</si>
  <si>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</si>
  <si>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</si>
  <si>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</si>
  <si>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</si>
  <si>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</si>
  <si>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</si>
  <si>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</si>
  <si>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</si>
  <si>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</si>
  <si>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</si>
  <si>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</si>
  <si>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</si>
  <si>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</si>
  <si>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</si>
  <si>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</si>
  <si>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</si>
  <si>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</si>
  <si>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</si>
  <si>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</si>
  <si>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</si>
  <si>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</si>
  <si>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</si>
  <si>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</si>
  <si>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</si>
  <si>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</si>
  <si>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</si>
  <si>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</si>
  <si>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</si>
  <si>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</si>
  <si>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</si>
  <si>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</si>
  <si>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</si>
  <si>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</si>
  <si>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</si>
  <si>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</si>
  <si>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</si>
  <si>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</si>
  <si>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</si>
  <si>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</si>
  <si>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</si>
  <si>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</si>
  <si>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</si>
  <si>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</si>
  <si>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</si>
  <si>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</si>
  <si>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</si>
  <si>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</si>
  <si>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</si>
  <si>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</si>
  <si>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</si>
  <si>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t xml:space="preserve">2. Estructuración y Verificación de Obras PDET 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</si>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</sst>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9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B2" sqref="B2:F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31" t="s">
        <v>22</v>
      </c>
      <c r="C2" s="131"/>
      <c r="D2" s="131"/>
      <c r="E2" s="131"/>
      <c r="F2" s="131"/>
      <c r="G2" s="30"/>
      <c r="I2" s="68"/>
    </row>
    <row r="3" spans="1:11" s="7" customFormat="1" ht="15" customHeight="1" x14ac:dyDescent="0.25">
      <c r="A3" s="30"/>
      <c r="B3" s="131"/>
      <c r="C3" s="131"/>
      <c r="D3" s="131"/>
      <c r="E3" s="131"/>
      <c r="F3" s="131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47" t="s">
        <v>0</v>
      </c>
      <c r="C5" s="148"/>
      <c r="D5" s="148"/>
      <c r="E5" s="149"/>
      <c r="F5" s="9">
        <f>VLOOKUP(B2,Listas!A4:B16,2,0)</f>
        <v>10</v>
      </c>
      <c r="G5" s="31"/>
    </row>
    <row r="6" spans="1:11" s="7" customFormat="1" hidden="1" x14ac:dyDescent="0.25">
      <c r="A6" s="30"/>
      <c r="B6" s="150" t="s">
        <v>38</v>
      </c>
      <c r="C6" s="151"/>
      <c r="D6" s="151"/>
      <c r="E6" s="152"/>
      <c r="F6" s="27">
        <v>987964792.52739358</v>
      </c>
      <c r="G6" s="32"/>
    </row>
    <row r="7" spans="1:11" s="7" customFormat="1" hidden="1" x14ac:dyDescent="0.25">
      <c r="A7" s="30"/>
      <c r="B7" s="153" t="s">
        <v>39</v>
      </c>
      <c r="C7" s="154"/>
      <c r="D7" s="154"/>
      <c r="E7" s="155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41" t="str">
        <f>CONCATENATE(I2," - ","Subregión:"," ",B2)</f>
        <v xml:space="preserve"> - Subregión: PACÍFICO Y FRONTERA NARIÑENSE</v>
      </c>
      <c r="C9" s="141"/>
      <c r="D9" s="141"/>
      <c r="E9" s="141"/>
      <c r="F9" s="141"/>
      <c r="G9" s="35"/>
    </row>
    <row r="10" spans="1:11" s="7" customFormat="1" hidden="1" x14ac:dyDescent="0.25">
      <c r="A10" s="30"/>
      <c r="B10" s="141"/>
      <c r="C10" s="141"/>
      <c r="D10" s="141"/>
      <c r="E10" s="141"/>
      <c r="F10" s="141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56" t="s">
        <v>51</v>
      </c>
      <c r="C12" s="157"/>
      <c r="D12" s="157"/>
      <c r="E12" s="158"/>
      <c r="F12" s="19">
        <f>ROUND($F$18+(F18*$C$13),0)</f>
        <v>8900000000</v>
      </c>
      <c r="G12" s="37"/>
      <c r="H12" s="58"/>
    </row>
    <row r="13" spans="1:11" ht="22.5" customHeight="1" thickBot="1" x14ac:dyDescent="0.3">
      <c r="A13" s="30"/>
      <c r="B13" s="118" t="s">
        <v>1</v>
      </c>
      <c r="C13" s="119">
        <v>0.1134</v>
      </c>
      <c r="D13" s="120" t="s">
        <v>31</v>
      </c>
      <c r="E13" s="121" t="s">
        <v>64</v>
      </c>
      <c r="F13" s="19">
        <v>906466679</v>
      </c>
      <c r="G13" s="37"/>
      <c r="H13" s="89"/>
      <c r="I13" s="72"/>
    </row>
    <row r="14" spans="1:11" ht="18.75" hidden="1" customHeight="1" x14ac:dyDescent="0.25">
      <c r="A14" s="30"/>
      <c r="B14" s="102"/>
      <c r="C14" s="115">
        <v>0.1134</v>
      </c>
      <c r="D14" s="116" t="s">
        <v>40</v>
      </c>
      <c r="E14" s="106" t="s">
        <v>13</v>
      </c>
      <c r="F14" s="117">
        <f>ROUND((F12-F18)/(1+$C$15),0)</f>
        <v>753004385</v>
      </c>
      <c r="G14" s="38"/>
      <c r="H14" s="114"/>
      <c r="I14" s="57"/>
    </row>
    <row r="15" spans="1:11" ht="23.25" hidden="1" customHeight="1" thickBot="1" x14ac:dyDescent="0.3">
      <c r="A15" s="30"/>
      <c r="B15" s="103"/>
      <c r="C15" s="59">
        <v>0.20380000000000001</v>
      </c>
      <c r="D15" s="10" t="s">
        <v>41</v>
      </c>
      <c r="E15" s="11" t="s">
        <v>29</v>
      </c>
      <c r="F15" s="20">
        <f>ROUND((F14*$C$15),0)</f>
        <v>153462294</v>
      </c>
      <c r="H15" s="74"/>
      <c r="I15" s="58"/>
    </row>
    <row r="16" spans="1:11" s="7" customFormat="1" ht="15" customHeight="1" thickBot="1" x14ac:dyDescent="0.3">
      <c r="A16" s="30"/>
      <c r="B16" s="30"/>
      <c r="C16" s="30"/>
      <c r="D16" s="30"/>
      <c r="E16" s="30"/>
      <c r="F16" s="30"/>
      <c r="G16" s="30"/>
    </row>
    <row r="17" spans="1:11" s="3" customFormat="1" ht="22.5" customHeight="1" x14ac:dyDescent="0.25">
      <c r="A17" s="52"/>
      <c r="B17" s="128" t="s">
        <v>2</v>
      </c>
      <c r="C17" s="143" t="s">
        <v>35</v>
      </c>
      <c r="D17" s="143"/>
      <c r="E17" s="13" t="s">
        <v>42</v>
      </c>
      <c r="F17" s="21">
        <f>ROUND(F18+F22,0)+0.5</f>
        <v>7993533321.5</v>
      </c>
      <c r="G17" s="39"/>
      <c r="H17" s="89"/>
      <c r="I17" s="80"/>
    </row>
    <row r="18" spans="1:11" s="5" customFormat="1" ht="21" x14ac:dyDescent="0.25">
      <c r="A18" s="53"/>
      <c r="B18" s="129"/>
      <c r="C18" s="142" t="s">
        <v>50</v>
      </c>
      <c r="D18" s="142"/>
      <c r="E18" s="16" t="s">
        <v>30</v>
      </c>
      <c r="F18" s="22">
        <v>7993533321</v>
      </c>
      <c r="G18" s="40"/>
      <c r="H18" s="73"/>
    </row>
    <row r="19" spans="1:11" s="5" customFormat="1" ht="22.5" hidden="1" customHeight="1" x14ac:dyDescent="0.25">
      <c r="A19" s="53"/>
      <c r="B19" s="129"/>
      <c r="C19" s="144" t="s">
        <v>5</v>
      </c>
      <c r="D19" s="144"/>
      <c r="E19" s="18" t="s">
        <v>10</v>
      </c>
      <c r="F19" s="22">
        <f>ROUND(F18/(1+$C$20+$C$21),0)</f>
        <v>6359215053</v>
      </c>
      <c r="G19" s="41"/>
      <c r="H19" s="90"/>
    </row>
    <row r="20" spans="1:11" s="4" customFormat="1" ht="22.5" hidden="1" customHeight="1" x14ac:dyDescent="0.25">
      <c r="A20" s="54"/>
      <c r="B20" s="129"/>
      <c r="C20" s="84">
        <v>0.21</v>
      </c>
      <c r="D20" s="83" t="s">
        <v>6</v>
      </c>
      <c r="E20" s="18" t="s">
        <v>4</v>
      </c>
      <c r="F20" s="22">
        <f>ROUND(F19*$C$20,0)</f>
        <v>1335435161</v>
      </c>
      <c r="G20" s="41"/>
      <c r="I20" s="61"/>
    </row>
    <row r="21" spans="1:11" s="5" customFormat="1" ht="21" hidden="1" customHeight="1" x14ac:dyDescent="0.25">
      <c r="A21" s="53"/>
      <c r="B21" s="129"/>
      <c r="C21" s="84">
        <v>4.7E-2</v>
      </c>
      <c r="D21" s="83" t="s">
        <v>6</v>
      </c>
      <c r="E21" s="18" t="s">
        <v>8</v>
      </c>
      <c r="F21" s="22">
        <f>ROUND(F19*$C$21,0)</f>
        <v>298883107</v>
      </c>
      <c r="G21" s="41"/>
      <c r="H21" s="91"/>
      <c r="I21" s="81"/>
    </row>
    <row r="22" spans="1:11" s="4" customFormat="1" ht="22.5" customHeight="1" x14ac:dyDescent="0.25">
      <c r="A22" s="54"/>
      <c r="B22" s="129"/>
      <c r="C22" s="159" t="s">
        <v>43</v>
      </c>
      <c r="D22" s="159"/>
      <c r="E22" s="16" t="s">
        <v>44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29"/>
      <c r="C23" s="86">
        <f>ROUNDUP(F23/F18,4)</f>
        <v>0</v>
      </c>
      <c r="D23" s="85" t="s">
        <v>36</v>
      </c>
      <c r="E23" s="17" t="s">
        <v>45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30"/>
      <c r="C24" s="87">
        <f>ROUNDUP(F24/F18,4)</f>
        <v>0</v>
      </c>
      <c r="D24" s="122" t="s">
        <v>36</v>
      </c>
      <c r="E24" s="123" t="s">
        <v>46</v>
      </c>
      <c r="F24" s="124"/>
      <c r="G24" s="43"/>
      <c r="H24" s="58"/>
      <c r="I24" s="77"/>
      <c r="J24" s="58"/>
    </row>
    <row r="25" spans="1:11" s="7" customFormat="1" ht="15" customHeight="1" thickBot="1" x14ac:dyDescent="0.3">
      <c r="A25" s="30"/>
      <c r="B25" s="30"/>
      <c r="C25" s="30"/>
      <c r="D25" s="30"/>
      <c r="E25" s="30"/>
      <c r="F25" s="30"/>
      <c r="G25" s="30"/>
    </row>
    <row r="26" spans="1:11" ht="22.5" customHeight="1" thickBot="1" x14ac:dyDescent="0.3">
      <c r="A26" s="30"/>
      <c r="B26" s="108" t="s">
        <v>3</v>
      </c>
      <c r="C26" s="145" t="s">
        <v>33</v>
      </c>
      <c r="D26" s="146"/>
      <c r="E26" s="109" t="s">
        <v>9</v>
      </c>
      <c r="F26" s="19">
        <f>ROUND(F27,0)</f>
        <v>667395074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47</v>
      </c>
      <c r="E27" s="106" t="s">
        <v>12</v>
      </c>
      <c r="F27" s="107">
        <f>ROUND((((VLOOKUP(B2,Listas!A4:C16,3,0)))),0)</f>
        <v>667395074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48</v>
      </c>
      <c r="E28" s="11" t="s">
        <v>32</v>
      </c>
      <c r="F28" s="20">
        <f>ROUND(F27-(F27/(1+C28)),0)</f>
        <v>112988134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32" t="s">
        <v>7</v>
      </c>
      <c r="C30" s="133"/>
      <c r="D30" s="134"/>
      <c r="E30" s="14" t="s">
        <v>49</v>
      </c>
      <c r="F30" s="23">
        <f>ROUND(F13,0)</f>
        <v>906466679</v>
      </c>
      <c r="G30" s="44"/>
      <c r="H30" s="78"/>
      <c r="I30" s="79"/>
    </row>
    <row r="31" spans="1:11" s="4" customFormat="1" ht="18.75" x14ac:dyDescent="0.25">
      <c r="A31" s="54"/>
      <c r="B31" s="135"/>
      <c r="C31" s="136"/>
      <c r="D31" s="137"/>
      <c r="E31" s="92" t="s">
        <v>63</v>
      </c>
      <c r="F31" s="24">
        <f>ROUND(F17,0)</f>
        <v>7993533322</v>
      </c>
      <c r="G31" s="45"/>
      <c r="H31" s="60"/>
    </row>
    <row r="32" spans="1:11" s="4" customFormat="1" ht="18.75" x14ac:dyDescent="0.25">
      <c r="A32" s="54"/>
      <c r="B32" s="135"/>
      <c r="C32" s="136"/>
      <c r="D32" s="137"/>
      <c r="E32" s="15" t="s">
        <v>34</v>
      </c>
      <c r="F32" s="25">
        <f>ROUND(F26,0)</f>
        <v>667395074</v>
      </c>
      <c r="G32" s="44"/>
    </row>
    <row r="33" spans="1:9" s="4" customFormat="1" ht="22.5" customHeight="1" thickBot="1" x14ac:dyDescent="0.3">
      <c r="A33" s="54"/>
      <c r="B33" s="138"/>
      <c r="C33" s="139"/>
      <c r="D33" s="140"/>
      <c r="E33" s="12" t="s">
        <v>11</v>
      </c>
      <c r="F33" s="26">
        <f>ROUND(SUM(F30:F32),0)</f>
        <v>9567395075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25" t="s">
        <v>52</v>
      </c>
      <c r="C35" s="126"/>
      <c r="D35" s="126"/>
      <c r="E35" s="126"/>
      <c r="F35" s="127"/>
      <c r="G35" s="46"/>
    </row>
    <row r="36" spans="1:9" ht="21" customHeight="1" x14ac:dyDescent="0.25">
      <c r="A36" s="30"/>
      <c r="B36" s="125" t="s">
        <v>53</v>
      </c>
      <c r="C36" s="126"/>
      <c r="D36" s="126"/>
      <c r="E36" s="126"/>
      <c r="F36" s="127"/>
      <c r="G36" s="46"/>
    </row>
    <row r="37" spans="1:9" ht="51.75" customHeight="1" x14ac:dyDescent="0.25">
      <c r="A37" s="30"/>
      <c r="B37" s="160" t="s">
        <v>54</v>
      </c>
      <c r="C37" s="161"/>
      <c r="D37" s="161"/>
      <c r="E37" s="161"/>
      <c r="F37" s="162"/>
      <c r="G37" s="46"/>
    </row>
    <row r="38" spans="1:9" ht="96" customHeight="1" x14ac:dyDescent="0.25">
      <c r="A38" s="30"/>
      <c r="B38" s="160" t="s">
        <v>55</v>
      </c>
      <c r="C38" s="161"/>
      <c r="D38" s="161"/>
      <c r="E38" s="161"/>
      <c r="F38" s="162"/>
      <c r="G38" s="46"/>
    </row>
    <row r="39" spans="1:9" ht="36" customHeight="1" x14ac:dyDescent="0.25">
      <c r="A39" s="30"/>
      <c r="B39" s="160" t="s">
        <v>56</v>
      </c>
      <c r="C39" s="161"/>
      <c r="D39" s="161"/>
      <c r="E39" s="161"/>
      <c r="F39" s="162"/>
      <c r="G39" s="46"/>
    </row>
    <row r="40" spans="1:9" ht="36.75" customHeight="1" x14ac:dyDescent="0.25">
      <c r="A40" s="30"/>
      <c r="B40" s="160" t="s">
        <v>57</v>
      </c>
      <c r="C40" s="161"/>
      <c r="D40" s="161"/>
      <c r="E40" s="161"/>
      <c r="F40" s="162"/>
      <c r="G40" s="47"/>
    </row>
    <row r="41" spans="1:9" ht="51" customHeight="1" x14ac:dyDescent="0.25">
      <c r="A41" s="30"/>
      <c r="B41" s="160" t="s">
        <v>58</v>
      </c>
      <c r="C41" s="161"/>
      <c r="D41" s="161"/>
      <c r="E41" s="161"/>
      <c r="F41" s="162"/>
      <c r="G41" s="49"/>
    </row>
    <row r="42" spans="1:9" ht="51" customHeight="1" x14ac:dyDescent="0.25">
      <c r="A42" s="30"/>
      <c r="B42" s="160" t="s">
        <v>59</v>
      </c>
      <c r="C42" s="161"/>
      <c r="D42" s="161"/>
      <c r="E42" s="161"/>
      <c r="F42" s="162"/>
      <c r="G42" s="48"/>
    </row>
    <row r="43" spans="1:9" ht="36.75" customHeight="1" x14ac:dyDescent="0.25">
      <c r="A43" s="30"/>
      <c r="B43" s="160" t="s">
        <v>65</v>
      </c>
      <c r="C43" s="161"/>
      <c r="D43" s="161"/>
      <c r="E43" s="161"/>
      <c r="F43" s="162"/>
      <c r="G43" s="49"/>
    </row>
    <row r="44" spans="1:9" ht="36" customHeight="1" x14ac:dyDescent="0.25">
      <c r="A44" s="30"/>
      <c r="B44" s="160" t="s">
        <v>60</v>
      </c>
      <c r="C44" s="161"/>
      <c r="D44" s="161"/>
      <c r="E44" s="161"/>
      <c r="F44" s="162"/>
    </row>
    <row r="45" spans="1:9" ht="51" customHeight="1" x14ac:dyDescent="0.25">
      <c r="A45" s="30"/>
      <c r="B45" s="160" t="s">
        <v>61</v>
      </c>
      <c r="C45" s="161"/>
      <c r="D45" s="161"/>
      <c r="E45" s="161"/>
      <c r="F45" s="162"/>
    </row>
    <row r="46" spans="1:9" ht="36.75" customHeight="1" thickBot="1" x14ac:dyDescent="0.3">
      <c r="A46" s="30"/>
      <c r="B46" s="164" t="s">
        <v>62</v>
      </c>
      <c r="C46" s="165"/>
      <c r="D46" s="165"/>
      <c r="E46" s="165"/>
      <c r="F46" s="166"/>
      <c r="G46" s="46"/>
    </row>
    <row r="47" spans="1:9" ht="15" customHeight="1" x14ac:dyDescent="0.25">
      <c r="A47" s="30"/>
      <c r="B47" s="163"/>
      <c r="C47" s="163"/>
      <c r="D47" s="163"/>
      <c r="E47" s="163"/>
      <c r="F47" s="163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J28HYwawi8dt3gjokmQ/xEwHA8lEqaQqXXjApy0J4SiOzjs9vI8ztfVBrK4grKw0lj7cgSjACUkZrUMVbssTeA==" saltValue="WfHAxVXadDeesPS3xg/xtw==" spinCount="100000" sheet="1" objects="1" scenarios="1" selectLockedCells="1"/>
  <mergeCells count="26"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F17" sqref="F17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67" t="s">
        <v>27</v>
      </c>
      <c r="B2" s="168" t="s">
        <v>28</v>
      </c>
      <c r="C2" s="167" t="s">
        <v>37</v>
      </c>
    </row>
    <row r="3" spans="1:3" x14ac:dyDescent="0.25">
      <c r="A3" s="167"/>
      <c r="B3" s="168"/>
      <c r="C3" s="167"/>
    </row>
    <row r="4" spans="1:3" x14ac:dyDescent="0.25">
      <c r="A4" s="63" t="s">
        <v>14</v>
      </c>
      <c r="B4" s="64">
        <v>16</v>
      </c>
      <c r="C4" s="93">
        <v>861392330.09073162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10</v>
      </c>
      <c r="C12" s="94">
        <v>667395074.03390658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2019-03-21T17:45:37Z</dcterms:modified>
</cp:coreProperties>
</file>