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obando\OneDrive - AGENCIA DE RENOVACION DEL TERRITORIO\Estrategias\PIC\PIC 3\PROCESO PIC 3 21032019\"/>
    </mc:Choice>
  </mc:AlternateContent>
  <workbookProtection workbookAlgorithmName="SHA-512" workbookHashValue="x0KYZuO2EPBkbtC61Cehghb0+MiG5EDLlAh+SeZCVFYEVdUrlEcr+qTom1s3BM0hwhPOtAZUjIWXMcgqmnql5w==" workbookSaltValue="Dxy4P/zQta5TXxxKNS+6/g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8" i="1" l="1"/>
  <c r="F19" i="1" l="1"/>
  <c r="F27" i="1" l="1"/>
  <c r="B9" i="1"/>
  <c r="F12" i="1" l="1"/>
  <c r="F15" i="1" s="1"/>
  <c r="F16" i="1" s="1"/>
  <c r="C25" i="1"/>
  <c r="F20" i="1"/>
  <c r="F29" i="1" l="1"/>
  <c r="F33" i="1"/>
  <c r="F14" i="1"/>
  <c r="F22" i="1"/>
  <c r="F21" i="1"/>
  <c r="F31" i="1" l="1"/>
  <c r="C24" i="1"/>
  <c r="F23" i="1"/>
  <c r="F18" i="1" s="1"/>
  <c r="F32" i="1" l="1"/>
  <c r="F34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<sst xmlns="http://schemas.openxmlformats.org/spreadsheetml/2006/main" count="69" uniqueCount="66">
  <si>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</si>
  <si>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</si>
  <si>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</si>
  <si>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</si>
  <si>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</si>
  <si>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</si>
  <si>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</si>
  <si>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</si>
  <si>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</si>
  <si>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</si>
  <si>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</si>
  <si>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</si>
  <si>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</si>
  <si>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</si>
  <si>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</si>
  <si>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</si>
  <si>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</si>
  <si>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</si>
  <si>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</si>
  <si>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</si>
  <si>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</si>
  <si>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</si>
  <si>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</si>
  <si>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</si>
  <si>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</si>
  <si>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</si>
  <si>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</si>
  <si>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</si>
  <si>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</si>
  <si>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</si>
  <si>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</si>
  <si>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</si>
  <si>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</si>
  <si>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</si>
  <si>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</si>
  <si>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</si>
  <si>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</si>
  <si>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</si>
  <si>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</si>
  <si>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</si>
  <si>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</si>
  <si>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</si>
  <si>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</si>
  <si>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</si>
  <si>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</si>
  <si>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</si>
  <si>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</si>
  <si>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</si>
  <si>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</si>
  <si>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</si>
  <si>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</si>
  <si>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</si>
  <si>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</si>
  <si>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</si>
  <si>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</si>
  <si>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</si>
  <si>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</si>
  <si>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</si>
  <si>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</si>
  <si>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</si>
  <si>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</si>
  <si>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</si>
  <si>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t xml:space="preserve">Total 3. Ejecución de Obras PDET </t>
  </si>
  <si>
    <t>858 millones por cada municipio</t>
  </si>
  <si>
    <t xml:space="preserve">2. Estructuración y Verificación de Obras PDET  </t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</si>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</sst>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  <numFmt numFmtId="168" formatCode="_(&quot;$&quot;\ * #,##0.0_);_(&quot;$&quot;\ * \(#,##0.0\);_(&quot;$&quot;\ * &quot;-&quot;??_);_(@_)"/>
    <numFmt numFmtId="169" formatCode="_(&quot;$&quot;\ * #,##0_);_(&quot;$&quot;\ * \(#,##0\);_(&quot;$&quot;\ * &quot;-&quot;??_);_(@_)"/>
    <numFmt numFmtId="170" formatCode="_(&quot;$&quot;\ * #,##0.0_);_(&quot;$&quot;\ * \(#,##0.0\);_(&quot;$&quot;\ * &quot;-&quot;?_);_(@_)"/>
    <numFmt numFmtId="171" formatCode="0.000%"/>
    <numFmt numFmtId="172" formatCode="0.0000%"/>
    <numFmt numFmtId="173" formatCode="0.0000000000000000%"/>
    <numFmt numFmtId="174" formatCode="_(&quot;$&quot;\ * #,##0.00000_);_(&quot;$&quot;\ * \(#,##0.00000\);_(&quot;$&quot;\ * &quot;-&quot;??_);_(@_)"/>
    <numFmt numFmtId="175" formatCode="_(&quot;$&quot;\ * #,##0.000000_);_(&quot;$&quot;\ * \(#,##0.000000\);_(&quot;$&quot;\ * &quot;-&quot;??_);_(@_)"/>
    <numFmt numFmtId="176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3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9" fontId="1" fillId="0" borderId="19" xfId="2" applyNumberFormat="1" applyFont="1" applyBorder="1" applyAlignment="1">
      <alignment vertical="center"/>
    </xf>
    <xf numFmtId="169" fontId="1" fillId="0" borderId="29" xfId="2" applyNumberFormat="1" applyFont="1" applyBorder="1" applyAlignment="1">
      <alignment vertical="center"/>
    </xf>
    <xf numFmtId="169" fontId="1" fillId="0" borderId="39" xfId="2" applyNumberFormat="1" applyFont="1" applyBorder="1" applyAlignment="1">
      <alignment vertical="center"/>
    </xf>
    <xf numFmtId="169" fontId="1" fillId="0" borderId="41" xfId="2" applyNumberFormat="1" applyFont="1" applyBorder="1" applyAlignment="1">
      <alignment vertical="center"/>
    </xf>
    <xf numFmtId="169" fontId="0" fillId="0" borderId="22" xfId="2" applyNumberFormat="1" applyFont="1" applyBorder="1" applyAlignment="1">
      <alignment vertical="center"/>
    </xf>
    <xf numFmtId="169" fontId="0" fillId="0" borderId="24" xfId="2" applyNumberFormat="1" applyFont="1" applyBorder="1" applyAlignment="1">
      <alignment vertical="center"/>
    </xf>
    <xf numFmtId="169" fontId="0" fillId="0" borderId="34" xfId="2" applyNumberFormat="1" applyFont="1" applyBorder="1" applyAlignment="1">
      <alignment vertical="center"/>
    </xf>
    <xf numFmtId="169" fontId="0" fillId="0" borderId="29" xfId="2" applyNumberFormat="1" applyFont="1" applyBorder="1" applyAlignment="1">
      <alignment vertical="center"/>
    </xf>
    <xf numFmtId="169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9" fontId="0" fillId="3" borderId="0" xfId="0" applyNumberFormat="1" applyFill="1" applyBorder="1" applyAlignment="1">
      <alignment horizontal="right" vertical="center"/>
    </xf>
    <xf numFmtId="166" fontId="0" fillId="3" borderId="0" xfId="0" applyNumberFormat="1" applyFill="1" applyBorder="1" applyAlignment="1">
      <alignment horizontal="right" vertical="center"/>
    </xf>
    <xf numFmtId="167" fontId="0" fillId="3" borderId="0" xfId="1" applyNumberFormat="1" applyFont="1" applyFill="1" applyBorder="1" applyAlignment="1">
      <alignment horizontal="right" vertical="center"/>
    </xf>
    <xf numFmtId="16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7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70" fontId="1" fillId="3" borderId="0" xfId="1" applyNumberFormat="1" applyFont="1" applyFill="1" applyBorder="1" applyAlignment="1">
      <alignment vertical="center"/>
    </xf>
    <xf numFmtId="169" fontId="1" fillId="3" borderId="0" xfId="2" applyNumberFormat="1" applyFont="1" applyFill="1" applyBorder="1" applyAlignment="1">
      <alignment vertical="center"/>
    </xf>
    <xf numFmtId="168" fontId="1" fillId="3" borderId="0" xfId="2" applyNumberFormat="1" applyFont="1" applyFill="1" applyBorder="1"/>
    <xf numFmtId="169" fontId="1" fillId="3" borderId="0" xfId="2" applyNumberFormat="1" applyFont="1" applyFill="1" applyBorder="1"/>
    <xf numFmtId="168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8" fontId="0" fillId="3" borderId="0" xfId="2" applyNumberFormat="1" applyFont="1" applyFill="1" applyBorder="1"/>
    <xf numFmtId="168" fontId="0" fillId="3" borderId="0" xfId="2" applyNumberFormat="1" applyFont="1" applyFill="1" applyBorder="1" applyAlignment="1">
      <alignment vertical="center"/>
    </xf>
    <xf numFmtId="169" fontId="0" fillId="3" borderId="0" xfId="2" applyNumberFormat="1" applyFont="1" applyFill="1" applyBorder="1"/>
    <xf numFmtId="169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9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9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71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65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9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2" fontId="0" fillId="0" borderId="0" xfId="1" applyNumberFormat="1" applyFont="1"/>
    <xf numFmtId="164" fontId="0" fillId="0" borderId="0" xfId="2" applyFont="1"/>
    <xf numFmtId="172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164" fontId="0" fillId="0" borderId="0" xfId="0" applyNumberFormat="1"/>
    <xf numFmtId="169" fontId="4" fillId="0" borderId="0" xfId="0" applyNumberFormat="1" applyFont="1" applyAlignment="1">
      <alignment vertical="center"/>
    </xf>
    <xf numFmtId="172" fontId="4" fillId="0" borderId="0" xfId="1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4" fontId="5" fillId="0" borderId="0" xfId="2" applyFont="1" applyAlignment="1">
      <alignment vertical="center"/>
    </xf>
    <xf numFmtId="175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4" fontId="0" fillId="0" borderId="0" xfId="2" applyNumberFormat="1" applyFont="1"/>
    <xf numFmtId="176" fontId="0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9" fontId="0" fillId="0" borderId="2" xfId="2" applyNumberFormat="1" applyFont="1" applyBorder="1" applyAlignment="1">
      <alignment vertical="center"/>
    </xf>
    <xf numFmtId="169" fontId="0" fillId="0" borderId="2" xfId="2" applyNumberFormat="1" applyFont="1" applyBorder="1"/>
    <xf numFmtId="0" fontId="0" fillId="0" borderId="0" xfId="0" applyFill="1" applyBorder="1"/>
    <xf numFmtId="168" fontId="1" fillId="0" borderId="0" xfId="2" applyNumberFormat="1" applyFont="1" applyFill="1" applyBorder="1"/>
    <xf numFmtId="164" fontId="0" fillId="0" borderId="0" xfId="0" applyNumberFormat="1" applyFill="1"/>
    <xf numFmtId="164" fontId="0" fillId="0" borderId="0" xfId="2" applyFont="1" applyFill="1"/>
    <xf numFmtId="0" fontId="0" fillId="0" borderId="0" xfId="0" applyFill="1"/>
    <xf numFmtId="16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9" fontId="1" fillId="0" borderId="58" xfId="2" applyNumberFormat="1" applyFont="1" applyBorder="1" applyAlignment="1">
      <alignment vertical="center"/>
    </xf>
    <xf numFmtId="9" fontId="0" fillId="0" borderId="59" xfId="0" applyNumberForma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9" fontId="1" fillId="0" borderId="63" xfId="2" applyNumberFormat="1" applyFont="1" applyBorder="1" applyAlignment="1">
      <alignment vertical="center"/>
    </xf>
    <xf numFmtId="9" fontId="0" fillId="0" borderId="59" xfId="0" applyNumberFormat="1" applyBorder="1" applyAlignment="1">
      <alignment horizontal="center"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9" fontId="1" fillId="4" borderId="66" xfId="2" applyNumberFormat="1" applyFont="1" applyFill="1" applyBorder="1" applyAlignment="1" applyProtection="1">
      <alignment vertical="center"/>
      <protection locked="0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5"/>
  <sheetViews>
    <sheetView showGridLines="0" showRowColHeaders="0" tabSelected="1" zoomScale="110" zoomScaleNormal="110" zoomScaleSheetLayoutView="100" workbookViewId="0">
      <selection activeCell="B2" sqref="B2:F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43" t="s">
        <v>25</v>
      </c>
      <c r="C2" s="143"/>
      <c r="D2" s="143"/>
      <c r="E2" s="143"/>
      <c r="F2" s="143"/>
      <c r="G2" s="30"/>
      <c r="I2" s="68"/>
    </row>
    <row r="3" spans="1:11" s="7" customFormat="1" ht="15" customHeight="1" x14ac:dyDescent="0.25">
      <c r="A3" s="30"/>
      <c r="B3" s="143"/>
      <c r="C3" s="143"/>
      <c r="D3" s="143"/>
      <c r="E3" s="143"/>
      <c r="F3" s="143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61" t="s">
        <v>0</v>
      </c>
      <c r="C5" s="162"/>
      <c r="D5" s="162"/>
      <c r="E5" s="163"/>
      <c r="F5" s="9">
        <f>VLOOKUP(B2,Listas!A4:B16,2,0)</f>
        <v>2.34</v>
      </c>
      <c r="G5" s="31"/>
    </row>
    <row r="6" spans="1:11" s="7" customFormat="1" hidden="1" x14ac:dyDescent="0.25">
      <c r="A6" s="30"/>
      <c r="B6" s="164" t="s">
        <v>38</v>
      </c>
      <c r="C6" s="165"/>
      <c r="D6" s="165"/>
      <c r="E6" s="166"/>
      <c r="F6" s="27">
        <v>987964792.52739358</v>
      </c>
      <c r="G6" s="32"/>
    </row>
    <row r="7" spans="1:11" s="7" customFormat="1" hidden="1" x14ac:dyDescent="0.25">
      <c r="A7" s="30"/>
      <c r="B7" s="167" t="s">
        <v>39</v>
      </c>
      <c r="C7" s="168"/>
      <c r="D7" s="168"/>
      <c r="E7" s="169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53" t="str">
        <f>CONCATENATE(I2," - ","Subregión:"," ",B2)</f>
        <v xml:space="preserve"> - Subregión: SUR DEL TOLIMA</v>
      </c>
      <c r="C9" s="153"/>
      <c r="D9" s="153"/>
      <c r="E9" s="153"/>
      <c r="F9" s="153"/>
      <c r="G9" s="35"/>
    </row>
    <row r="10" spans="1:11" s="7" customFormat="1" hidden="1" x14ac:dyDescent="0.25">
      <c r="A10" s="30"/>
      <c r="B10" s="153"/>
      <c r="C10" s="153"/>
      <c r="D10" s="153"/>
      <c r="E10" s="153"/>
      <c r="F10" s="153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22.5" hidden="1" customHeight="1" thickBot="1" x14ac:dyDescent="0.3">
      <c r="A12" s="30"/>
      <c r="B12" s="117"/>
      <c r="C12" s="118"/>
      <c r="D12" s="118"/>
      <c r="E12" s="119" t="s">
        <v>50</v>
      </c>
      <c r="F12" s="19">
        <f>ROUND($F$19+(F19*$C$14),0)</f>
        <v>2574000001</v>
      </c>
      <c r="G12" s="37"/>
      <c r="H12" s="58"/>
    </row>
    <row r="13" spans="1:11" s="7" customFormat="1" ht="15" hidden="1" customHeight="1" thickBot="1" x14ac:dyDescent="0.3">
      <c r="A13" s="30"/>
      <c r="B13" s="30"/>
      <c r="C13" s="30"/>
      <c r="D13" s="30"/>
      <c r="E13" s="30"/>
      <c r="F13" s="30"/>
      <c r="G13" s="30"/>
    </row>
    <row r="14" spans="1:11" ht="22.5" customHeight="1" thickBot="1" x14ac:dyDescent="0.3">
      <c r="A14" s="30"/>
      <c r="B14" s="123" t="s">
        <v>1</v>
      </c>
      <c r="C14" s="124">
        <v>0.1134</v>
      </c>
      <c r="D14" s="125" t="s">
        <v>31</v>
      </c>
      <c r="E14" s="126" t="s">
        <v>64</v>
      </c>
      <c r="F14" s="19">
        <f>ROUND(F15+F16,0)</f>
        <v>262162385</v>
      </c>
      <c r="G14" s="37"/>
      <c r="H14" s="89"/>
      <c r="I14" s="72"/>
    </row>
    <row r="15" spans="1:11" ht="18.75" hidden="1" customHeight="1" x14ac:dyDescent="0.25">
      <c r="A15" s="30"/>
      <c r="B15" s="115"/>
      <c r="C15" s="120">
        <v>0.1134</v>
      </c>
      <c r="D15" s="121" t="s">
        <v>40</v>
      </c>
      <c r="E15" s="106" t="s">
        <v>13</v>
      </c>
      <c r="F15" s="122">
        <f>ROUND((F12-F19)/(1+$C$16),0)</f>
        <v>217779021</v>
      </c>
      <c r="G15" s="38"/>
      <c r="H15" s="114"/>
      <c r="I15" s="57"/>
    </row>
    <row r="16" spans="1:11" ht="23.25" hidden="1" customHeight="1" thickBot="1" x14ac:dyDescent="0.3">
      <c r="A16" s="30"/>
      <c r="B16" s="116"/>
      <c r="C16" s="59">
        <v>0.20380000000000001</v>
      </c>
      <c r="D16" s="10" t="s">
        <v>41</v>
      </c>
      <c r="E16" s="11" t="s">
        <v>29</v>
      </c>
      <c r="F16" s="20">
        <f>ROUND((F15*$C$16),0)</f>
        <v>44383364</v>
      </c>
      <c r="H16" s="74"/>
      <c r="I16" s="58"/>
    </row>
    <row r="17" spans="1:11" s="7" customFormat="1" ht="15" customHeight="1" thickBot="1" x14ac:dyDescent="0.3">
      <c r="A17" s="30"/>
      <c r="B17" s="30"/>
      <c r="C17" s="30"/>
      <c r="D17" s="30"/>
      <c r="E17" s="30"/>
      <c r="F17" s="30"/>
      <c r="G17" s="30"/>
    </row>
    <row r="18" spans="1:11" s="3" customFormat="1" ht="22.5" customHeight="1" x14ac:dyDescent="0.25">
      <c r="A18" s="52"/>
      <c r="B18" s="140" t="s">
        <v>2</v>
      </c>
      <c r="C18" s="156" t="s">
        <v>35</v>
      </c>
      <c r="D18" s="157"/>
      <c r="E18" s="13" t="s">
        <v>42</v>
      </c>
      <c r="F18" s="21">
        <f>ROUND(F19+F23,0)+0.5</f>
        <v>2311837615.5</v>
      </c>
      <c r="G18" s="39"/>
      <c r="H18" s="89"/>
      <c r="I18" s="80"/>
    </row>
    <row r="19" spans="1:11" s="5" customFormat="1" ht="21" x14ac:dyDescent="0.25">
      <c r="A19" s="53"/>
      <c r="B19" s="141"/>
      <c r="C19" s="154" t="s">
        <v>63</v>
      </c>
      <c r="D19" s="155"/>
      <c r="E19" s="16" t="s">
        <v>30</v>
      </c>
      <c r="F19" s="22">
        <f>ROUND($F$6*$F$5,0)</f>
        <v>2311837615</v>
      </c>
      <c r="G19" s="40"/>
      <c r="H19" s="73"/>
    </row>
    <row r="20" spans="1:11" s="5" customFormat="1" ht="22.5" hidden="1" customHeight="1" x14ac:dyDescent="0.25">
      <c r="A20" s="53"/>
      <c r="B20" s="141"/>
      <c r="C20" s="158" t="s">
        <v>5</v>
      </c>
      <c r="D20" s="158"/>
      <c r="E20" s="18" t="s">
        <v>10</v>
      </c>
      <c r="F20" s="22">
        <f>ROUND(F19/(1+$C$21+$C$22),0)</f>
        <v>1839170736</v>
      </c>
      <c r="G20" s="41"/>
      <c r="H20" s="90"/>
    </row>
    <row r="21" spans="1:11" s="4" customFormat="1" ht="22.5" hidden="1" customHeight="1" x14ac:dyDescent="0.25">
      <c r="A21" s="54"/>
      <c r="B21" s="141"/>
      <c r="C21" s="84">
        <v>0.21</v>
      </c>
      <c r="D21" s="83" t="s">
        <v>6</v>
      </c>
      <c r="E21" s="18" t="s">
        <v>4</v>
      </c>
      <c r="F21" s="22">
        <f>ROUND(F20*$C$21,0)</f>
        <v>386225855</v>
      </c>
      <c r="G21" s="41"/>
      <c r="I21" s="61"/>
    </row>
    <row r="22" spans="1:11" s="5" customFormat="1" ht="21" hidden="1" customHeight="1" x14ac:dyDescent="0.25">
      <c r="A22" s="53"/>
      <c r="B22" s="141"/>
      <c r="C22" s="84">
        <v>4.7E-2</v>
      </c>
      <c r="D22" s="83" t="s">
        <v>6</v>
      </c>
      <c r="E22" s="18" t="s">
        <v>8</v>
      </c>
      <c r="F22" s="22">
        <f>ROUND(F20*$C$22,0)</f>
        <v>86441025</v>
      </c>
      <c r="G22" s="41"/>
      <c r="H22" s="91"/>
      <c r="I22" s="81"/>
    </row>
    <row r="23" spans="1:11" s="4" customFormat="1" ht="22.5" customHeight="1" x14ac:dyDescent="0.25">
      <c r="A23" s="54"/>
      <c r="B23" s="141"/>
      <c r="C23" s="170" t="s">
        <v>43</v>
      </c>
      <c r="D23" s="170"/>
      <c r="E23" s="16" t="s">
        <v>44</v>
      </c>
      <c r="F23" s="22">
        <f>ROUND(F24+F25,0)</f>
        <v>0</v>
      </c>
      <c r="G23" s="41"/>
      <c r="H23" s="78"/>
      <c r="I23" s="78"/>
      <c r="J23" s="78"/>
    </row>
    <row r="24" spans="1:11" ht="22.5" customHeight="1" x14ac:dyDescent="0.25">
      <c r="A24" s="30"/>
      <c r="B24" s="141"/>
      <c r="C24" s="86">
        <f>ROUNDUP(F24/F19,4)</f>
        <v>0</v>
      </c>
      <c r="D24" s="85" t="s">
        <v>36</v>
      </c>
      <c r="E24" s="17" t="s">
        <v>45</v>
      </c>
      <c r="F24" s="69"/>
      <c r="G24" s="42"/>
      <c r="H24" s="58"/>
      <c r="I24" s="58"/>
      <c r="J24" s="58"/>
    </row>
    <row r="25" spans="1:11" ht="22.5" customHeight="1" thickBot="1" x14ac:dyDescent="0.3">
      <c r="A25" s="30"/>
      <c r="B25" s="142"/>
      <c r="C25" s="87">
        <f>ROUNDUP(F25/F19,4)</f>
        <v>0</v>
      </c>
      <c r="D25" s="127" t="s">
        <v>36</v>
      </c>
      <c r="E25" s="128" t="s">
        <v>46</v>
      </c>
      <c r="F25" s="129"/>
      <c r="G25" s="43"/>
      <c r="H25" s="58"/>
      <c r="I25" s="77"/>
      <c r="J25" s="58"/>
    </row>
    <row r="26" spans="1:11" s="7" customFormat="1" ht="15" customHeight="1" thickBot="1" x14ac:dyDescent="0.3">
      <c r="A26" s="30"/>
      <c r="B26" s="30"/>
      <c r="C26" s="30"/>
      <c r="D26" s="30"/>
      <c r="E26" s="30"/>
      <c r="F26" s="30"/>
      <c r="G26" s="30"/>
    </row>
    <row r="27" spans="1:11" ht="22.5" customHeight="1" thickBot="1" x14ac:dyDescent="0.3">
      <c r="A27" s="30"/>
      <c r="B27" s="108" t="s">
        <v>3</v>
      </c>
      <c r="C27" s="159" t="s">
        <v>33</v>
      </c>
      <c r="D27" s="160"/>
      <c r="E27" s="109" t="s">
        <v>9</v>
      </c>
      <c r="F27" s="19">
        <f>ROUND(F28,0)</f>
        <v>217921613</v>
      </c>
      <c r="G27" s="42"/>
      <c r="H27" s="58"/>
      <c r="I27" s="82"/>
      <c r="J27" s="76"/>
      <c r="K27" s="77"/>
    </row>
    <row r="28" spans="1:11" ht="22.5" hidden="1" customHeight="1" x14ac:dyDescent="0.25">
      <c r="A28" s="30"/>
      <c r="B28" s="102"/>
      <c r="C28" s="104">
        <v>0.06</v>
      </c>
      <c r="D28" s="105" t="s">
        <v>47</v>
      </c>
      <c r="E28" s="106" t="s">
        <v>12</v>
      </c>
      <c r="F28" s="107">
        <f>ROUND((((VLOOKUP(B2,Listas!A4:C16,3,0)))),0)</f>
        <v>217921613</v>
      </c>
      <c r="G28" s="42"/>
      <c r="H28" s="77"/>
      <c r="I28" s="62"/>
      <c r="J28" s="76"/>
      <c r="K28" s="77"/>
    </row>
    <row r="29" spans="1:11" ht="22.5" hidden="1" customHeight="1" thickBot="1" x14ac:dyDescent="0.3">
      <c r="A29" s="30"/>
      <c r="B29" s="103"/>
      <c r="C29" s="88">
        <v>0.20380000000000001</v>
      </c>
      <c r="D29" s="101" t="s">
        <v>48</v>
      </c>
      <c r="E29" s="11" t="s">
        <v>32</v>
      </c>
      <c r="F29" s="20">
        <f>ROUND(F28-(F28/(1+C29)),0)</f>
        <v>36893524</v>
      </c>
      <c r="G29" s="42"/>
      <c r="H29" s="77"/>
      <c r="I29" s="77"/>
      <c r="J29" s="73"/>
    </row>
    <row r="30" spans="1:11" s="99" customFormat="1" ht="22.5" customHeight="1" thickBot="1" x14ac:dyDescent="0.3">
      <c r="A30" s="95"/>
      <c r="B30" s="110"/>
      <c r="C30" s="111"/>
      <c r="D30" s="112"/>
      <c r="E30" s="113"/>
      <c r="F30" s="41"/>
      <c r="G30" s="96"/>
      <c r="H30" s="100"/>
      <c r="I30" s="97"/>
      <c r="J30" s="98"/>
    </row>
    <row r="31" spans="1:11" s="4" customFormat="1" ht="18.75" x14ac:dyDescent="0.25">
      <c r="A31" s="54"/>
      <c r="B31" s="144" t="s">
        <v>7</v>
      </c>
      <c r="C31" s="145"/>
      <c r="D31" s="146"/>
      <c r="E31" s="14" t="s">
        <v>49</v>
      </c>
      <c r="F31" s="23">
        <f>ROUND(F14,0)</f>
        <v>262162385</v>
      </c>
      <c r="G31" s="44"/>
      <c r="H31" s="78"/>
      <c r="I31" s="79"/>
    </row>
    <row r="32" spans="1:11" s="4" customFormat="1" ht="18.75" x14ac:dyDescent="0.25">
      <c r="A32" s="54"/>
      <c r="B32" s="147"/>
      <c r="C32" s="148"/>
      <c r="D32" s="149"/>
      <c r="E32" s="92" t="s">
        <v>62</v>
      </c>
      <c r="F32" s="24">
        <f>ROUND(F18,0)</f>
        <v>2311837616</v>
      </c>
      <c r="G32" s="45"/>
      <c r="H32" s="60"/>
    </row>
    <row r="33" spans="1:9" s="4" customFormat="1" ht="18.75" x14ac:dyDescent="0.25">
      <c r="A33" s="54"/>
      <c r="B33" s="147"/>
      <c r="C33" s="148"/>
      <c r="D33" s="149"/>
      <c r="E33" s="15" t="s">
        <v>34</v>
      </c>
      <c r="F33" s="25">
        <f>ROUND(F27,0)</f>
        <v>217921613</v>
      </c>
      <c r="G33" s="44"/>
    </row>
    <row r="34" spans="1:9" s="4" customFormat="1" ht="22.5" customHeight="1" thickBot="1" x14ac:dyDescent="0.3">
      <c r="A34" s="54"/>
      <c r="B34" s="150"/>
      <c r="C34" s="151"/>
      <c r="D34" s="152"/>
      <c r="E34" s="12" t="s">
        <v>11</v>
      </c>
      <c r="F34" s="26">
        <f>ROUND(SUM(F31:F33),0)</f>
        <v>2791921614</v>
      </c>
      <c r="G34" s="45"/>
      <c r="I34" s="60"/>
    </row>
    <row r="35" spans="1:9" ht="22.5" customHeight="1" thickBot="1" x14ac:dyDescent="0.3">
      <c r="A35" s="30"/>
      <c r="B35" s="70"/>
      <c r="C35" s="70"/>
      <c r="D35" s="70"/>
      <c r="E35" s="71"/>
      <c r="F35" s="46"/>
      <c r="G35" s="42"/>
    </row>
    <row r="36" spans="1:9" ht="66" customHeight="1" thickBot="1" x14ac:dyDescent="0.3">
      <c r="A36" s="30"/>
      <c r="B36" s="130" t="s">
        <v>51</v>
      </c>
      <c r="C36" s="131"/>
      <c r="D36" s="131"/>
      <c r="E36" s="131"/>
      <c r="F36" s="132"/>
      <c r="G36" s="46"/>
    </row>
    <row r="37" spans="1:9" ht="21" customHeight="1" x14ac:dyDescent="0.25">
      <c r="A37" s="30"/>
      <c r="B37" s="130" t="s">
        <v>52</v>
      </c>
      <c r="C37" s="131"/>
      <c r="D37" s="131"/>
      <c r="E37" s="131"/>
      <c r="F37" s="132"/>
      <c r="G37" s="46"/>
    </row>
    <row r="38" spans="1:9" ht="51.75" customHeight="1" x14ac:dyDescent="0.25">
      <c r="A38" s="30"/>
      <c r="B38" s="133" t="s">
        <v>53</v>
      </c>
      <c r="C38" s="134"/>
      <c r="D38" s="134"/>
      <c r="E38" s="134"/>
      <c r="F38" s="135"/>
      <c r="G38" s="46"/>
    </row>
    <row r="39" spans="1:9" ht="96" customHeight="1" x14ac:dyDescent="0.25">
      <c r="A39" s="30"/>
      <c r="B39" s="133" t="s">
        <v>54</v>
      </c>
      <c r="C39" s="134"/>
      <c r="D39" s="134"/>
      <c r="E39" s="134"/>
      <c r="F39" s="135"/>
      <c r="G39" s="46"/>
    </row>
    <row r="40" spans="1:9" ht="36" customHeight="1" x14ac:dyDescent="0.25">
      <c r="A40" s="30"/>
      <c r="B40" s="133" t="s">
        <v>55</v>
      </c>
      <c r="C40" s="134"/>
      <c r="D40" s="134"/>
      <c r="E40" s="134"/>
      <c r="F40" s="135"/>
      <c r="G40" s="46"/>
    </row>
    <row r="41" spans="1:9" ht="36.75" customHeight="1" x14ac:dyDescent="0.25">
      <c r="A41" s="30"/>
      <c r="B41" s="133" t="s">
        <v>56</v>
      </c>
      <c r="C41" s="134"/>
      <c r="D41" s="134"/>
      <c r="E41" s="134"/>
      <c r="F41" s="135"/>
      <c r="G41" s="47"/>
    </row>
    <row r="42" spans="1:9" ht="51" customHeight="1" x14ac:dyDescent="0.25">
      <c r="A42" s="30"/>
      <c r="B42" s="133" t="s">
        <v>57</v>
      </c>
      <c r="C42" s="134"/>
      <c r="D42" s="134"/>
      <c r="E42" s="134"/>
      <c r="F42" s="135"/>
      <c r="G42" s="49"/>
    </row>
    <row r="43" spans="1:9" ht="51" customHeight="1" x14ac:dyDescent="0.25">
      <c r="A43" s="30"/>
      <c r="B43" s="133" t="s">
        <v>58</v>
      </c>
      <c r="C43" s="134"/>
      <c r="D43" s="134"/>
      <c r="E43" s="134"/>
      <c r="F43" s="135"/>
      <c r="G43" s="48"/>
    </row>
    <row r="44" spans="1:9" ht="36.75" customHeight="1" x14ac:dyDescent="0.25">
      <c r="A44" s="30"/>
      <c r="B44" s="133" t="s">
        <v>65</v>
      </c>
      <c r="C44" s="134"/>
      <c r="D44" s="134"/>
      <c r="E44" s="134"/>
      <c r="F44" s="135"/>
      <c r="G44" s="49"/>
    </row>
    <row r="45" spans="1:9" ht="36" customHeight="1" x14ac:dyDescent="0.25">
      <c r="A45" s="30"/>
      <c r="B45" s="133" t="s">
        <v>59</v>
      </c>
      <c r="C45" s="134"/>
      <c r="D45" s="134"/>
      <c r="E45" s="134"/>
      <c r="F45" s="135"/>
    </row>
    <row r="46" spans="1:9" ht="51" customHeight="1" x14ac:dyDescent="0.25">
      <c r="A46" s="30"/>
      <c r="B46" s="133" t="s">
        <v>60</v>
      </c>
      <c r="C46" s="134"/>
      <c r="D46" s="134"/>
      <c r="E46" s="134"/>
      <c r="F46" s="135"/>
    </row>
    <row r="47" spans="1:9" ht="36.75" customHeight="1" thickBot="1" x14ac:dyDescent="0.3">
      <c r="A47" s="30"/>
      <c r="B47" s="137" t="s">
        <v>61</v>
      </c>
      <c r="C47" s="138"/>
      <c r="D47" s="138"/>
      <c r="E47" s="138"/>
      <c r="F47" s="139"/>
      <c r="G47" s="46"/>
    </row>
    <row r="48" spans="1:9" ht="15" customHeight="1" x14ac:dyDescent="0.25">
      <c r="A48" s="30"/>
      <c r="B48" s="136"/>
      <c r="C48" s="136"/>
      <c r="D48" s="136"/>
      <c r="E48" s="136"/>
      <c r="F48" s="136"/>
    </row>
    <row r="49" spans="1:7" ht="37.5" hidden="1" customHeight="1" x14ac:dyDescent="0.25">
      <c r="B49" s="7"/>
      <c r="C49" s="7"/>
      <c r="D49" s="7"/>
      <c r="E49" s="7"/>
      <c r="F49" s="6"/>
    </row>
    <row r="50" spans="1:7" s="2" customFormat="1" ht="22.5" hidden="1" customHeight="1" x14ac:dyDescent="0.25">
      <c r="A50" s="29"/>
      <c r="B50"/>
      <c r="C50"/>
      <c r="D50"/>
      <c r="E50"/>
      <c r="F50" s="1"/>
      <c r="G50" s="50"/>
    </row>
    <row r="51" spans="1:7" s="2" customFormat="1" ht="22.5" hidden="1" customHeight="1" x14ac:dyDescent="0.25">
      <c r="A51" s="29"/>
      <c r="B51"/>
      <c r="C51"/>
      <c r="D51"/>
      <c r="E51"/>
      <c r="F51"/>
      <c r="G51" s="50"/>
    </row>
    <row r="52" spans="1:7" ht="52.5" hidden="1" customHeight="1" x14ac:dyDescent="0.25"/>
    <row r="53" spans="1:7" ht="52.5" hidden="1" customHeight="1" x14ac:dyDescent="0.25"/>
    <row r="54" spans="1:7" ht="67.5" hidden="1" customHeight="1" x14ac:dyDescent="0.25"/>
    <row r="55" spans="1:7" ht="15" hidden="1" customHeight="1" x14ac:dyDescent="0.25"/>
    <row r="56" spans="1:7" hidden="1" x14ac:dyDescent="0.25">
      <c r="G56" s="37"/>
    </row>
    <row r="57" spans="1:7" hidden="1" x14ac:dyDescent="0.25"/>
    <row r="58" spans="1:7" hidden="1" x14ac:dyDescent="0.25"/>
    <row r="59" spans="1:7" hidden="1" x14ac:dyDescent="0.25"/>
    <row r="60" spans="1:7" hidden="1" x14ac:dyDescent="0.25"/>
    <row r="61" spans="1:7" x14ac:dyDescent="0.25"/>
    <row r="62" spans="1:7" x14ac:dyDescent="0.25"/>
    <row r="63" spans="1:7" x14ac:dyDescent="0.25"/>
    <row r="64" spans="1:7" x14ac:dyDescent="0.25"/>
    <row r="65" x14ac:dyDescent="0.25"/>
  </sheetData>
  <sheetProtection algorithmName="SHA-512" hashValue="Y5MK0mO1LbZYbVxLlc4A+h09oo4IjtJNYtIeAC0Wofl57gu8ytCvEdVNhKgQLKWAVV5+MssJfqcteiAzoS3/xQ==" saltValue="6hXEe9ZOp1eh/1pR+z9sGQ==" spinCount="100000" sheet="1" objects="1" scenarios="1" selectLockedCells="1"/>
  <mergeCells count="25">
    <mergeCell ref="B36:F36"/>
    <mergeCell ref="B18:B25"/>
    <mergeCell ref="B2:F3"/>
    <mergeCell ref="B31:D34"/>
    <mergeCell ref="B9:F10"/>
    <mergeCell ref="C19:D19"/>
    <mergeCell ref="C18:D18"/>
    <mergeCell ref="C20:D20"/>
    <mergeCell ref="C27:D27"/>
    <mergeCell ref="B5:E5"/>
    <mergeCell ref="B6:E6"/>
    <mergeCell ref="B7:E7"/>
    <mergeCell ref="C23:D23"/>
    <mergeCell ref="B37:F37"/>
    <mergeCell ref="B45:F45"/>
    <mergeCell ref="B48:F48"/>
    <mergeCell ref="B46:F46"/>
    <mergeCell ref="B43:F43"/>
    <mergeCell ref="B42:F42"/>
    <mergeCell ref="B47:F47"/>
    <mergeCell ref="B41:F41"/>
    <mergeCell ref="B38:F38"/>
    <mergeCell ref="B39:F39"/>
    <mergeCell ref="B40:F40"/>
    <mergeCell ref="B44:F44"/>
  </mergeCells>
  <conditionalFormatting sqref="C24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4:F26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71" t="s">
        <v>27</v>
      </c>
      <c r="B2" s="172" t="s">
        <v>28</v>
      </c>
      <c r="C2" s="171" t="s">
        <v>37</v>
      </c>
    </row>
    <row r="3" spans="1:3" x14ac:dyDescent="0.25">
      <c r="A3" s="171"/>
      <c r="B3" s="172"/>
      <c r="C3" s="171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Simon Obando Zapata</cp:lastModifiedBy>
  <cp:lastPrinted>2019-01-24T22:28:45Z</cp:lastPrinted>
  <dcterms:created xsi:type="dcterms:W3CDTF">2018-03-01T15:55:09Z</dcterms:created>
  <dcterms:modified xsi:type="dcterms:W3CDTF">2019-03-21T17:28:37Z</dcterms:modified>
</cp:coreProperties>
</file>