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08"/>
  <workbookPr codeName="ThisWorkbook"/>
  <mc:AlternateContent xmlns:mc="http://schemas.openxmlformats.org/markup-compatibility/2006">
    <mc:Choice Requires="x15">
      <x15ac:absPath xmlns:x15ac="http://schemas.microsoft.com/office/spreadsheetml/2010/11/ac" url="/Users/andresfelipemackenzie/CB INGENIEROS Dropbox/Proyectos Ejecucion/150 Fiduprevisora PA Bavaria/6. Términos de referencia/1. Mobiliario/"/>
    </mc:Choice>
  </mc:AlternateContent>
  <xr:revisionPtr revIDLastSave="0" documentId="13_ncr:1_{9AAD52F3-BEE2-7944-B1E8-04FA7E58FC2A}" xr6:coauthVersionLast="45" xr6:coauthVersionMax="45" xr10:uidLastSave="{00000000-0000-0000-0000-000000000000}"/>
  <bookViews>
    <workbookView xWindow="13000" yWindow="460" windowWidth="12560" windowHeight="15380" tabRatio="749" xr2:uid="{00000000-000D-0000-FFFF-FFFF00000000}"/>
  </bookViews>
  <sheets>
    <sheet name="TODAS LAS SEDES" sheetId="5" r:id="rId1"/>
    <sheet name="E.M. MAT DIDAC" sheetId="13" state="hidden" r:id="rId2"/>
    <sheet name="E.M. PRIMEROS AUXILIOS" sheetId="21" state="hidden" r:id="rId3"/>
    <sheet name="E.M. MAT LABOR" sheetId="16" state="hidden" r:id="rId4"/>
    <sheet name="GERENCIA" sheetId="19" state="hidden" r:id="rId5"/>
    <sheet name="REGION 2" sheetId="7" state="hidden" r:id="rId6"/>
    <sheet name="Segmento 1" sheetId="1" state="hidden" r:id="rId7"/>
    <sheet name="Segmento 2" sheetId="2" state="hidden" r:id="rId8"/>
    <sheet name="Moviliario SED" sheetId="4" state="hidden" r:id="rId9"/>
  </sheets>
  <definedNames>
    <definedName name="_xlnm._FilterDatabase" localSheetId="5" hidden="1">'REGION 2'!$B$2:$P$75</definedName>
    <definedName name="_xlnm._FilterDatabase" localSheetId="6" hidden="1">'Segmento 1'!$A$1:$AB$264</definedName>
    <definedName name="_xlnm._FilterDatabase" localSheetId="7" hidden="1">'Segmento 2'!$A$1:$K$25</definedName>
    <definedName name="_xlnm.Print_Area" localSheetId="1">'E.M. MAT DIDAC'!$A$1:$J$20</definedName>
    <definedName name="_xlnm.Print_Area" localSheetId="3">'E.M. MAT LABOR'!$A$1:$J$62</definedName>
    <definedName name="_xlnm.Print_Area" localSheetId="2">'E.M. PRIMEROS AUXILIOS'!$A$1:$J$8</definedName>
    <definedName name="_xlnm.Print_Area" localSheetId="4">GERENCIA!$A$1:$F$36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4" i="16" l="1"/>
  <c r="G4" i="16" s="1"/>
  <c r="C5" i="16"/>
  <c r="C6" i="16"/>
  <c r="C7" i="16"/>
  <c r="C8" i="16"/>
  <c r="C9" i="16"/>
  <c r="I9" i="16" s="1"/>
  <c r="C10" i="16"/>
  <c r="C11" i="16"/>
  <c r="C12" i="16"/>
  <c r="C13" i="16"/>
  <c r="C14" i="16"/>
  <c r="C15" i="16"/>
  <c r="C16" i="16"/>
  <c r="C17" i="16"/>
  <c r="I17" i="16" s="1"/>
  <c r="C18" i="16"/>
  <c r="C19" i="16"/>
  <c r="C20" i="16"/>
  <c r="C21" i="16"/>
  <c r="C22" i="16"/>
  <c r="C23" i="16"/>
  <c r="C24" i="16"/>
  <c r="C25" i="16"/>
  <c r="I25" i="16" s="1"/>
  <c r="C26" i="16"/>
  <c r="C27" i="16"/>
  <c r="C28" i="16"/>
  <c r="C29" i="16"/>
  <c r="C30" i="16"/>
  <c r="C31" i="16"/>
  <c r="C32" i="16"/>
  <c r="C33" i="16"/>
  <c r="I33" i="16" s="1"/>
  <c r="C34" i="16"/>
  <c r="C35" i="16"/>
  <c r="C36" i="16"/>
  <c r="C37" i="16"/>
  <c r="C38" i="16"/>
  <c r="C39" i="16"/>
  <c r="C40" i="16"/>
  <c r="C41" i="16"/>
  <c r="I41" i="16" s="1"/>
  <c r="C42" i="16"/>
  <c r="C43" i="16"/>
  <c r="C44" i="16"/>
  <c r="C45" i="16"/>
  <c r="C46" i="16"/>
  <c r="C47" i="16"/>
  <c r="C48" i="16"/>
  <c r="C49" i="16"/>
  <c r="I49" i="16" s="1"/>
  <c r="C50" i="16"/>
  <c r="C51" i="16"/>
  <c r="C52" i="16"/>
  <c r="C53" i="16"/>
  <c r="C54" i="16"/>
  <c r="C55" i="16"/>
  <c r="C56" i="16"/>
  <c r="C57" i="16"/>
  <c r="I57" i="16" s="1"/>
  <c r="C58" i="16"/>
  <c r="C59" i="16"/>
  <c r="G18" i="16" l="1"/>
  <c r="I18" i="16"/>
  <c r="E18" i="16"/>
  <c r="G58" i="16"/>
  <c r="I58" i="16"/>
  <c r="E58" i="16"/>
  <c r="G26" i="16"/>
  <c r="I26" i="16"/>
  <c r="E26" i="16"/>
  <c r="G48" i="16"/>
  <c r="E48" i="16"/>
  <c r="I48" i="16"/>
  <c r="E16" i="16"/>
  <c r="G16" i="16"/>
  <c r="I16" i="16"/>
  <c r="I55" i="16"/>
  <c r="E55" i="16"/>
  <c r="G55" i="16"/>
  <c r="G53" i="16"/>
  <c r="I53" i="16"/>
  <c r="E53" i="16"/>
  <c r="G50" i="16"/>
  <c r="I50" i="16"/>
  <c r="E50" i="16"/>
  <c r="G34" i="16"/>
  <c r="I34" i="16"/>
  <c r="E34" i="16"/>
  <c r="G10" i="16"/>
  <c r="I10" i="16"/>
  <c r="E10" i="16"/>
  <c r="E56" i="16"/>
  <c r="G56" i="16"/>
  <c r="I56" i="16"/>
  <c r="I40" i="16"/>
  <c r="E40" i="16"/>
  <c r="G40" i="16"/>
  <c r="I24" i="16"/>
  <c r="E24" i="16"/>
  <c r="G24" i="16"/>
  <c r="G8" i="16"/>
  <c r="I8" i="16"/>
  <c r="E8" i="16"/>
  <c r="E39" i="16"/>
  <c r="I39" i="16"/>
  <c r="G39" i="16"/>
  <c r="I23" i="16"/>
  <c r="E23" i="16"/>
  <c r="G23" i="16"/>
  <c r="E38" i="16"/>
  <c r="I38" i="16"/>
  <c r="G38" i="16"/>
  <c r="E22" i="16"/>
  <c r="I22" i="16"/>
  <c r="G22" i="16"/>
  <c r="E29" i="16"/>
  <c r="G29" i="16"/>
  <c r="I29" i="16"/>
  <c r="G5" i="16"/>
  <c r="I5" i="16"/>
  <c r="G42" i="16"/>
  <c r="I42" i="16"/>
  <c r="E42" i="16"/>
  <c r="G32" i="16"/>
  <c r="E32" i="16"/>
  <c r="I32" i="16"/>
  <c r="G47" i="16"/>
  <c r="E47" i="16"/>
  <c r="I47" i="16"/>
  <c r="I31" i="16"/>
  <c r="E31" i="16"/>
  <c r="G31" i="16"/>
  <c r="E15" i="16"/>
  <c r="I15" i="16"/>
  <c r="G15" i="16"/>
  <c r="G7" i="16"/>
  <c r="I7" i="16"/>
  <c r="E54" i="16"/>
  <c r="I54" i="16"/>
  <c r="G54" i="16"/>
  <c r="E46" i="16"/>
  <c r="I46" i="16"/>
  <c r="G46" i="16"/>
  <c r="E30" i="16"/>
  <c r="I30" i="16"/>
  <c r="G30" i="16"/>
  <c r="E14" i="16"/>
  <c r="G14" i="16"/>
  <c r="I14" i="16"/>
  <c r="I6" i="16"/>
  <c r="G6" i="16"/>
  <c r="E45" i="16"/>
  <c r="G45" i="16"/>
  <c r="I45" i="16"/>
  <c r="G37" i="16"/>
  <c r="E37" i="16"/>
  <c r="I37" i="16"/>
  <c r="G21" i="16"/>
  <c r="I21" i="16"/>
  <c r="E21" i="16"/>
  <c r="E13" i="16"/>
  <c r="G13" i="16"/>
  <c r="I13" i="16"/>
  <c r="E52" i="16"/>
  <c r="G52" i="16"/>
  <c r="I52" i="16"/>
  <c r="G44" i="16"/>
  <c r="E44" i="16"/>
  <c r="I44" i="16"/>
  <c r="G36" i="16"/>
  <c r="I36" i="16"/>
  <c r="E36" i="16"/>
  <c r="E28" i="16"/>
  <c r="G28" i="16"/>
  <c r="I28" i="16"/>
  <c r="E20" i="16"/>
  <c r="G20" i="16"/>
  <c r="I20" i="16"/>
  <c r="G12" i="16"/>
  <c r="I12" i="16"/>
  <c r="E12" i="16"/>
  <c r="E59" i="16"/>
  <c r="G59" i="16"/>
  <c r="I59" i="16"/>
  <c r="G51" i="16"/>
  <c r="E51" i="16"/>
  <c r="I51" i="16"/>
  <c r="G43" i="16"/>
  <c r="I43" i="16"/>
  <c r="E43" i="16"/>
  <c r="G35" i="16"/>
  <c r="I35" i="16"/>
  <c r="E35" i="16"/>
  <c r="E27" i="16"/>
  <c r="G27" i="16"/>
  <c r="I27" i="16"/>
  <c r="G19" i="16"/>
  <c r="E19" i="16"/>
  <c r="I19" i="16"/>
  <c r="G11" i="16"/>
  <c r="I11" i="16"/>
  <c r="E11" i="16"/>
  <c r="G33" i="16"/>
  <c r="G9" i="16"/>
  <c r="G49" i="16"/>
  <c r="E57" i="16"/>
  <c r="E49" i="16"/>
  <c r="E41" i="16"/>
  <c r="E33" i="16"/>
  <c r="E25" i="16"/>
  <c r="E17" i="16"/>
  <c r="E9" i="16"/>
  <c r="J9" i="16" s="1"/>
  <c r="G25" i="16"/>
  <c r="G57" i="16"/>
  <c r="G41" i="16"/>
  <c r="G17" i="16"/>
  <c r="J17" i="16" l="1"/>
  <c r="J11" i="16"/>
  <c r="J20" i="16"/>
  <c r="J53" i="16"/>
  <c r="J41" i="16"/>
  <c r="J21" i="16"/>
  <c r="J18" i="16"/>
  <c r="J35" i="16"/>
  <c r="J48" i="16"/>
  <c r="J46" i="16"/>
  <c r="J15" i="16"/>
  <c r="J8" i="16"/>
  <c r="J50" i="16"/>
  <c r="J51" i="16"/>
  <c r="J36" i="16"/>
  <c r="J14" i="16"/>
  <c r="J31" i="16"/>
  <c r="J42" i="16"/>
  <c r="J10" i="16"/>
  <c r="J58" i="16"/>
  <c r="J12" i="16"/>
  <c r="J23" i="16"/>
  <c r="J25" i="16"/>
  <c r="J16" i="16"/>
  <c r="J27" i="16"/>
  <c r="J13" i="16"/>
  <c r="J22" i="16"/>
  <c r="J52" i="16"/>
  <c r="J56" i="16"/>
  <c r="J54" i="16"/>
  <c r="J24" i="16"/>
  <c r="J45" i="16"/>
  <c r="J30" i="16"/>
  <c r="J47" i="16"/>
  <c r="J39" i="16"/>
  <c r="J34" i="16"/>
  <c r="J33" i="16"/>
  <c r="J49" i="16"/>
  <c r="J40" i="16"/>
  <c r="J37" i="16"/>
  <c r="J29" i="16"/>
  <c r="J44" i="16"/>
  <c r="J28" i="16"/>
  <c r="J57" i="16"/>
  <c r="J19" i="16"/>
  <c r="J43" i="16"/>
  <c r="J59" i="16"/>
  <c r="J32" i="16"/>
  <c r="J38" i="16"/>
  <c r="J55" i="16"/>
  <c r="J26" i="16"/>
  <c r="G264" i="1" l="1"/>
  <c r="J263" i="1"/>
  <c r="I8" i="19" l="1"/>
  <c r="J8" i="19"/>
  <c r="K8" i="19" s="1"/>
  <c r="L8" i="19" s="1"/>
  <c r="M8" i="19" s="1"/>
  <c r="C8" i="19" s="1"/>
  <c r="F8" i="19" s="1"/>
  <c r="I7" i="19"/>
  <c r="J7" i="19" s="1"/>
  <c r="K7" i="19" s="1"/>
  <c r="L7" i="19" s="1"/>
  <c r="M7" i="19" s="1"/>
  <c r="C7" i="19" s="1"/>
  <c r="F7" i="19" s="1"/>
  <c r="C28" i="19"/>
  <c r="C31" i="19" s="1"/>
  <c r="J13" i="19"/>
  <c r="H13" i="19"/>
  <c r="I9" i="19"/>
  <c r="J9" i="19" s="1"/>
  <c r="K9" i="19" s="1"/>
  <c r="L9" i="19" s="1"/>
  <c r="M9" i="19" s="1"/>
  <c r="I6" i="19"/>
  <c r="J6" i="19" s="1"/>
  <c r="K6" i="19" s="1"/>
  <c r="L6" i="19" s="1"/>
  <c r="M6" i="19" s="1"/>
  <c r="C6" i="19" s="1"/>
  <c r="F6" i="19" s="1"/>
  <c r="I5" i="19"/>
  <c r="J5" i="19" s="1"/>
  <c r="K5" i="19" s="1"/>
  <c r="L5" i="19" s="1"/>
  <c r="M5" i="19" s="1"/>
  <c r="C5" i="19" s="1"/>
  <c r="F5" i="19" s="1"/>
  <c r="K13" i="19" l="1"/>
  <c r="C13" i="19" s="1"/>
  <c r="F13" i="19" s="1"/>
  <c r="C10" i="19"/>
  <c r="F10" i="19" s="1"/>
  <c r="C9" i="19"/>
  <c r="F9" i="19" s="1"/>
  <c r="C14" i="19"/>
  <c r="F14" i="19" s="1"/>
  <c r="F11" i="19" l="1"/>
  <c r="F17" i="19" s="1"/>
  <c r="F15" i="19"/>
  <c r="F18" i="19" l="1"/>
  <c r="F19" i="19" s="1"/>
  <c r="F20" i="19" s="1"/>
  <c r="H27" i="19" s="1"/>
  <c r="X8" i="5" l="1"/>
  <c r="X20" i="5"/>
  <c r="X16" i="5"/>
  <c r="E7" i="16" l="1"/>
  <c r="J7" i="16" s="1"/>
  <c r="E6" i="16"/>
  <c r="J6" i="16" s="1"/>
  <c r="E4" i="16"/>
  <c r="I4" i="16"/>
  <c r="J4" i="16" l="1"/>
  <c r="E5" i="16"/>
  <c r="J5" i="16" s="1"/>
  <c r="I60" i="16" l="1"/>
  <c r="I61" i="16" s="1"/>
  <c r="I62" i="16" s="1"/>
  <c r="G60" i="16"/>
  <c r="E60" i="16"/>
  <c r="G61" i="16" l="1"/>
  <c r="G62" i="16" s="1"/>
  <c r="J60" i="16"/>
  <c r="E61" i="16"/>
  <c r="E62" i="16" s="1"/>
  <c r="J61" i="16" l="1"/>
  <c r="J62" i="16" s="1"/>
  <c r="E49" i="5" l="1"/>
  <c r="E48" i="5"/>
  <c r="D50" i="5"/>
  <c r="C5" i="21"/>
  <c r="C4" i="21"/>
  <c r="E4" i="21" l="1"/>
  <c r="G4" i="21"/>
  <c r="I4" i="21"/>
  <c r="I5" i="21"/>
  <c r="G5" i="21"/>
  <c r="E5" i="21"/>
  <c r="C11" i="13"/>
  <c r="C12" i="13"/>
  <c r="C13" i="13"/>
  <c r="C14" i="13"/>
  <c r="C15" i="13"/>
  <c r="C16" i="13"/>
  <c r="C17" i="13"/>
  <c r="M61" i="5"/>
  <c r="M10" i="5"/>
  <c r="L61" i="5"/>
  <c r="L10" i="5"/>
  <c r="C5" i="13"/>
  <c r="C6" i="13"/>
  <c r="C7" i="13"/>
  <c r="C8" i="13"/>
  <c r="C9" i="13"/>
  <c r="C10" i="13"/>
  <c r="C4" i="13"/>
  <c r="I10" i="5"/>
  <c r="I61" i="5"/>
  <c r="J61" i="5"/>
  <c r="J10" i="5"/>
  <c r="K61" i="5"/>
  <c r="K10" i="5"/>
  <c r="G6" i="21" l="1"/>
  <c r="G7" i="21" s="1"/>
  <c r="G8" i="21" s="1"/>
  <c r="I6" i="21"/>
  <c r="I7" i="21" s="1"/>
  <c r="I8" i="21" s="1"/>
  <c r="J5" i="21"/>
  <c r="J4" i="21"/>
  <c r="E6" i="21"/>
  <c r="I4" i="13"/>
  <c r="G4" i="13"/>
  <c r="E4" i="13"/>
  <c r="I12" i="13"/>
  <c r="G12" i="13"/>
  <c r="E12" i="13"/>
  <c r="I10" i="13"/>
  <c r="G10" i="13"/>
  <c r="E10" i="13"/>
  <c r="I6" i="13"/>
  <c r="G6" i="13"/>
  <c r="E6" i="13"/>
  <c r="I15" i="13"/>
  <c r="G15" i="13"/>
  <c r="E15" i="13"/>
  <c r="I11" i="13"/>
  <c r="G11" i="13"/>
  <c r="E11" i="13"/>
  <c r="I8" i="13"/>
  <c r="G8" i="13"/>
  <c r="E8" i="13"/>
  <c r="I17" i="13"/>
  <c r="G17" i="13"/>
  <c r="E17" i="13"/>
  <c r="I13" i="13"/>
  <c r="G13" i="13"/>
  <c r="E13" i="13"/>
  <c r="I7" i="13"/>
  <c r="G7" i="13"/>
  <c r="E7" i="13"/>
  <c r="I16" i="13"/>
  <c r="G16" i="13"/>
  <c r="E16" i="13"/>
  <c r="I9" i="13"/>
  <c r="G9" i="13"/>
  <c r="E9" i="13"/>
  <c r="G5" i="13"/>
  <c r="I5" i="13"/>
  <c r="E5" i="13"/>
  <c r="I14" i="13"/>
  <c r="G14" i="13"/>
  <c r="E14" i="13"/>
  <c r="I18" i="13" l="1"/>
  <c r="I19" i="13" s="1"/>
  <c r="I20" i="13" s="1"/>
  <c r="E7" i="21"/>
  <c r="E8" i="21" s="1"/>
  <c r="E18" i="13"/>
  <c r="E19" i="13" s="1"/>
  <c r="E20" i="13" s="1"/>
  <c r="J6" i="21"/>
  <c r="J7" i="21" s="1"/>
  <c r="J8" i="21" s="1"/>
  <c r="G18" i="13"/>
  <c r="G19" i="13" s="1"/>
  <c r="G20" i="13" s="1"/>
  <c r="J9" i="13"/>
  <c r="J17" i="13"/>
  <c r="J6" i="13"/>
  <c r="J15" i="13"/>
  <c r="J5" i="13"/>
  <c r="J13" i="13"/>
  <c r="J11" i="13"/>
  <c r="J12" i="13"/>
  <c r="J4" i="13"/>
  <c r="J14" i="13"/>
  <c r="J7" i="13"/>
  <c r="J16" i="13"/>
  <c r="J8" i="13"/>
  <c r="J10" i="13"/>
  <c r="J18" i="13" l="1"/>
  <c r="J19" i="13" s="1"/>
  <c r="J20" i="13" s="1"/>
  <c r="X5" i="5"/>
  <c r="X9" i="5"/>
  <c r="X13" i="5"/>
  <c r="X18" i="5"/>
  <c r="X19" i="5"/>
  <c r="X21" i="5"/>
  <c r="X22" i="5"/>
  <c r="X23" i="5"/>
  <c r="X26" i="5"/>
  <c r="X27" i="5"/>
  <c r="X28" i="5"/>
  <c r="X29" i="5"/>
  <c r="X30" i="5"/>
  <c r="X31" i="5"/>
  <c r="X32" i="5"/>
  <c r="X34" i="5"/>
  <c r="X35" i="5"/>
  <c r="X36" i="5"/>
  <c r="X37" i="5"/>
  <c r="X38" i="5"/>
  <c r="X43" i="5"/>
  <c r="X51" i="5"/>
  <c r="X52" i="5"/>
  <c r="X55" i="5"/>
  <c r="X56" i="5"/>
  <c r="X57" i="5"/>
  <c r="X59" i="5"/>
  <c r="X60" i="5"/>
  <c r="X63" i="5"/>
  <c r="X65" i="5"/>
  <c r="X66" i="5"/>
  <c r="X70" i="5"/>
  <c r="X71" i="5"/>
  <c r="X72" i="5"/>
  <c r="X136" i="5" l="1"/>
  <c r="W61" i="5"/>
  <c r="F61" i="5" l="1"/>
  <c r="F10" i="5"/>
  <c r="F33" i="5"/>
  <c r="X49" i="5" l="1"/>
  <c r="X48" i="5"/>
  <c r="E7" i="5" l="1"/>
  <c r="E61" i="5"/>
  <c r="E58" i="5"/>
  <c r="E64" i="5"/>
  <c r="X64" i="5" s="1"/>
  <c r="X69" i="5"/>
  <c r="X68" i="5"/>
  <c r="E67" i="5"/>
  <c r="X67" i="5" s="1"/>
  <c r="X46" i="5"/>
  <c r="X47" i="5"/>
  <c r="E45" i="5"/>
  <c r="X45" i="5" s="1"/>
  <c r="X44" i="5"/>
  <c r="X42" i="5" l="1"/>
  <c r="X40" i="5"/>
  <c r="X39" i="5"/>
  <c r="X17" i="5"/>
  <c r="X54" i="5"/>
  <c r="X53" i="5"/>
  <c r="E14" i="5"/>
  <c r="E12" i="5"/>
  <c r="E11" i="5"/>
  <c r="E62" i="5"/>
  <c r="E6" i="5"/>
  <c r="E4" i="5"/>
  <c r="X4" i="5" s="1"/>
  <c r="D61" i="5"/>
  <c r="X61" i="5" s="1"/>
  <c r="D25" i="5"/>
  <c r="X25" i="5" s="1"/>
  <c r="D24" i="5"/>
  <c r="X24" i="5" s="1"/>
  <c r="D33" i="5"/>
  <c r="X33" i="5" s="1"/>
  <c r="D10" i="5"/>
  <c r="X10" i="5" s="1"/>
  <c r="D58" i="5"/>
  <c r="X58" i="5" s="1"/>
  <c r="X50" i="5"/>
  <c r="D41" i="5"/>
  <c r="X41" i="5" s="1"/>
  <c r="D15" i="5"/>
  <c r="X15" i="5" s="1"/>
  <c r="D14" i="5"/>
  <c r="D62" i="5"/>
  <c r="D12" i="5"/>
  <c r="X12" i="5" s="1"/>
  <c r="D11" i="5"/>
  <c r="X11" i="5" s="1"/>
  <c r="D7" i="5"/>
  <c r="X7" i="5" s="1"/>
  <c r="D6" i="5"/>
  <c r="B283" i="1"/>
  <c r="B274" i="1"/>
  <c r="B275" i="1" s="1"/>
  <c r="B272" i="1"/>
  <c r="B270" i="1"/>
  <c r="X6" i="5" l="1"/>
  <c r="B276" i="1"/>
  <c r="B277" i="1" s="1"/>
  <c r="X62" i="5"/>
  <c r="X14" i="5"/>
  <c r="Z1" i="1"/>
  <c r="Y1" i="1"/>
  <c r="X1" i="1"/>
  <c r="W1" i="1"/>
  <c r="V1" i="1"/>
  <c r="U1" i="1"/>
  <c r="T1" i="1"/>
  <c r="S1" i="1"/>
  <c r="R1" i="1"/>
  <c r="Q1" i="1"/>
  <c r="P1" i="1"/>
  <c r="AB1" i="1"/>
  <c r="AA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hp</author>
    <author>camilo alvarado</author>
  </authors>
  <commentList>
    <comment ref="K6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HAY UNOS PUESTOS QUE SE ELIMINARON. NO SE PUEDE DOTAR</t>
        </r>
      </text>
    </comment>
    <comment ref="B15" authorId="1" shapeId="0" xr:uid="{00000000-0006-0000-0000-000002000000}">
      <text>
        <r>
          <rPr>
            <b/>
            <sz val="9"/>
            <color rgb="FF000000"/>
            <rFont val="Tahoma"/>
            <family val="2"/>
          </rPr>
          <t>camilo alvarado: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minimo 1 por espacio</t>
        </r>
      </text>
    </comment>
  </commentList>
</comments>
</file>

<file path=xl/sharedStrings.xml><?xml version="1.0" encoding="utf-8"?>
<sst xmlns="http://schemas.openxmlformats.org/spreadsheetml/2006/main" count="1412" uniqueCount="336">
  <si>
    <t xml:space="preserve">Ref.  Artículo. </t>
  </si>
  <si>
    <t>Tipo de compra</t>
  </si>
  <si>
    <t xml:space="preserve">Región </t>
  </si>
  <si>
    <t>Descripción</t>
  </si>
  <si>
    <t xml:space="preserve">Dotaescol Ltda </t>
  </si>
  <si>
    <t>Archivos Funcionales &amp; Oficinas Eficientes Zzeta S.A.S.</t>
  </si>
  <si>
    <t>Manufacturas Sumapaz S.A</t>
  </si>
  <si>
    <t>José Sady Suavita Rojas</t>
  </si>
  <si>
    <t xml:space="preserve">Inversiones Guerfor S.A. </t>
  </si>
  <si>
    <t>Industrias Cruz Hermanos S.A</t>
  </si>
  <si>
    <t>Muebles Romero S.A.S.</t>
  </si>
  <si>
    <t xml:space="preserve">Rafael Bejarano Gualdron </t>
  </si>
  <si>
    <t>Giovani Ramiro Perez Charris</t>
  </si>
  <si>
    <t>Industrias Metal Madera Inmema Ltda</t>
  </si>
  <si>
    <t>Provider Cia Limitada</t>
  </si>
  <si>
    <t xml:space="preserve">Ambiente </t>
  </si>
  <si>
    <t>Región 1</t>
  </si>
  <si>
    <t xml:space="preserve">Aula Preecolar </t>
  </si>
  <si>
    <t>Región 2</t>
  </si>
  <si>
    <t>Región 3</t>
  </si>
  <si>
    <t xml:space="preserve">Aulas primaria </t>
  </si>
  <si>
    <t>Aulas secundaria</t>
  </si>
  <si>
    <t xml:space="preserve">Sala docentes seis (6) aulas </t>
  </si>
  <si>
    <t>Sala docentes seis (6) aulas</t>
  </si>
  <si>
    <t xml:space="preserve">Sala docente 12 aulas </t>
  </si>
  <si>
    <t>Sala docente 12 aulas</t>
  </si>
  <si>
    <t xml:space="preserve">Aula TIM para 40 usuarios </t>
  </si>
  <si>
    <t>Aula TIM para 40 usuarios</t>
  </si>
  <si>
    <t xml:space="preserve">Laboratorio de ciencias para 40 usuarios </t>
  </si>
  <si>
    <t xml:space="preserve">Laboratorio integrado de física-química para 40 usuarios </t>
  </si>
  <si>
    <t>Laboratorio integrado de física-química para 40 usuarios</t>
  </si>
  <si>
    <t>Biblioteca básica para 40 usuarios 1</t>
  </si>
  <si>
    <t>Biblioteca básica para 40 usuarios 2</t>
  </si>
  <si>
    <t>Bilinguismo para 40 usuarios</t>
  </si>
  <si>
    <t xml:space="preserve">Oficina administrativa </t>
  </si>
  <si>
    <t>Puesto rectoría</t>
  </si>
  <si>
    <t xml:space="preserve">Mantenimiento </t>
  </si>
  <si>
    <t xml:space="preserve">Artículo </t>
  </si>
  <si>
    <t>Mesa de cafetería plegable</t>
  </si>
  <si>
    <t xml:space="preserve">Mesón laboratorio integrado secundaria física - química </t>
  </si>
  <si>
    <t xml:space="preserve">Mesón laboratorio primaria </t>
  </si>
  <si>
    <t xml:space="preserve">Mesa modular aula TIM </t>
  </si>
  <si>
    <t>Mesa modular aula TIM</t>
  </si>
  <si>
    <t xml:space="preserve">Mesa modular TIM con multitoma retráctil </t>
  </si>
  <si>
    <t>Mesa puesto docente</t>
  </si>
  <si>
    <t xml:space="preserve">Mesa puesto docente </t>
  </si>
  <si>
    <t>Mesa puesto de trabajo preescolar</t>
  </si>
  <si>
    <t xml:space="preserve">Mesa puesto de trabajo preescolar </t>
  </si>
  <si>
    <t>Mesa puesto de trabajo básica primaria</t>
  </si>
  <si>
    <t xml:space="preserve">Mesa puesto de trabajo básica primaria </t>
  </si>
  <si>
    <t xml:space="preserve">Mesa puesto de trabajo básica secundaria </t>
  </si>
  <si>
    <t>Mesa auxiliar puesto de trabajo preescolar</t>
  </si>
  <si>
    <t xml:space="preserve">Mesa auxiliar puesto de trabajo preescolar </t>
  </si>
  <si>
    <t xml:space="preserve">Mesa de juntas sala docente </t>
  </si>
  <si>
    <t xml:space="preserve">Mesa de juntas rectoría </t>
  </si>
  <si>
    <t>Mesa de juntas rectoría</t>
  </si>
  <si>
    <t xml:space="preserve">Mesa auxiliar sala docente </t>
  </si>
  <si>
    <t>Mesa auxiliar sala docente</t>
  </si>
  <si>
    <t>Mesa de trabajo consulta lectura biblioteca</t>
  </si>
  <si>
    <t xml:space="preserve">Mesa de trabajo consulta lectura biblioteca </t>
  </si>
  <si>
    <t xml:space="preserve">Mesa infantil biblioteca </t>
  </si>
  <si>
    <t>Mesa de consulta trapezoidal biblioteca</t>
  </si>
  <si>
    <t xml:space="preserve">Mesa de consulta trapezoidal biblioteca </t>
  </si>
  <si>
    <t>Mesa de trabajo bilinguismo</t>
  </si>
  <si>
    <t xml:space="preserve">Mesa de trabajo bilinguismo </t>
  </si>
  <si>
    <t xml:space="preserve">Mesa modular circunferencias </t>
  </si>
  <si>
    <t xml:space="preserve">Mesa de atención rectoría </t>
  </si>
  <si>
    <t xml:space="preserve">Mesa de atención recepción </t>
  </si>
  <si>
    <t xml:space="preserve">Mesa para cómputo rector </t>
  </si>
  <si>
    <t xml:space="preserve">Silla cafeteria - auditorio </t>
  </si>
  <si>
    <t>Silla cafeteria - auditorio</t>
  </si>
  <si>
    <t>Silla puesto de trabajo docente</t>
  </si>
  <si>
    <t xml:space="preserve">Silla puesto de trabajo docente </t>
  </si>
  <si>
    <t xml:space="preserve">Silla puesto de trabajo preescolar </t>
  </si>
  <si>
    <t xml:space="preserve">Silla puesto de trabajo primaria </t>
  </si>
  <si>
    <t xml:space="preserve">Silla puesto de trabajo secundaria </t>
  </si>
  <si>
    <t>Silla puesto de trabajo secundaria</t>
  </si>
  <si>
    <t xml:space="preserve">Silla puesto de trabajo infantil biblioteca </t>
  </si>
  <si>
    <t>Silla puesto de trabajo infantil biblioteca</t>
  </si>
  <si>
    <t xml:space="preserve">Butaco de laboratorio integrado física-química secundaria </t>
  </si>
  <si>
    <t xml:space="preserve">Butaco laboratorio primaria ciencias y artes </t>
  </si>
  <si>
    <t xml:space="preserve">Butaco auxiliar biblioteca </t>
  </si>
  <si>
    <t xml:space="preserve">Butaco banco de trabajo mantenimiento </t>
  </si>
  <si>
    <t xml:space="preserve">Banco de trabajo mantenimiento </t>
  </si>
  <si>
    <t xml:space="preserve">Silla neumática administrativa </t>
  </si>
  <si>
    <t>Silla neumática administrativa</t>
  </si>
  <si>
    <t xml:space="preserve">Silla neumática rectoría con descansa brazos </t>
  </si>
  <si>
    <t>Silla neumática rectoría con descansa brazos</t>
  </si>
  <si>
    <t>Silla neumática giratoria mono concha</t>
  </si>
  <si>
    <t xml:space="preserve">Silla neumática giratoria mono concha </t>
  </si>
  <si>
    <t xml:space="preserve">Silla neumática giratoria mono concha aula TIM </t>
  </si>
  <si>
    <t xml:space="preserve">Silla neumática giratoria mono concha sala docente </t>
  </si>
  <si>
    <t xml:space="preserve">Silla interlocutora sala docente </t>
  </si>
  <si>
    <t>Silla interlocutora sala docente</t>
  </si>
  <si>
    <t xml:space="preserve">Silla interlocutora biblioteca </t>
  </si>
  <si>
    <t>Silla interlocutora biblioteca</t>
  </si>
  <si>
    <t>Silla interlocutora biblioteca - bilinguismo</t>
  </si>
  <si>
    <t xml:space="preserve">Silla interlocutora biblioteca - bilinguismo </t>
  </si>
  <si>
    <t xml:space="preserve">Silla interlocutora rectoría </t>
  </si>
  <si>
    <t>Silla interlocutora rectoría</t>
  </si>
  <si>
    <t xml:space="preserve">Silla interlocutora recepción </t>
  </si>
  <si>
    <t xml:space="preserve">Tándem de espera </t>
  </si>
  <si>
    <t>Tándem de espera</t>
  </si>
  <si>
    <t xml:space="preserve">Sofá de dos (2) puestos </t>
  </si>
  <si>
    <t xml:space="preserve">Sofá de tres (3) puestos </t>
  </si>
  <si>
    <t xml:space="preserve">Estantería de depósito </t>
  </si>
  <si>
    <t>Mueble de almacenamiento de laboratorio integrado física-química secundaridad</t>
  </si>
  <si>
    <t>Mueble de almacenamiento de laboratorio integrado física-química secundaria</t>
  </si>
  <si>
    <t xml:space="preserve">Mueble de almacenamiento de laboratorio integrado física-química secundaria </t>
  </si>
  <si>
    <t xml:space="preserve">Mueble de almacenamiento de laboratorio primaria ciencias y artes </t>
  </si>
  <si>
    <t>Mueble de almacenamiento de laboratorio primaria ciencias y artes</t>
  </si>
  <si>
    <t>Mueble de almacenamiento aulas</t>
  </si>
  <si>
    <t xml:space="preserve">Mueble de almacenamiento aulas </t>
  </si>
  <si>
    <t xml:space="preserve">Módulo 10 casilleros alumnos </t>
  </si>
  <si>
    <t xml:space="preserve">Módulo 10 casilleros docentes </t>
  </si>
  <si>
    <t xml:space="preserve">Mueble de almacenamiento aula TIM </t>
  </si>
  <si>
    <t xml:space="preserve">Mueble móvil de contenidos aula TIM </t>
  </si>
  <si>
    <t>Mueble móvil de contenidos aula TIM</t>
  </si>
  <si>
    <t xml:space="preserve">Mueble de almacenamiento biblioteca </t>
  </si>
  <si>
    <t>Módulo de cuatro (4) casilleros para servicios generales</t>
  </si>
  <si>
    <t xml:space="preserve">Módulo de cuatro (4) casilleros para servicios generales </t>
  </si>
  <si>
    <t>Archivador Región 1 Unidad</t>
  </si>
  <si>
    <t>Archivador Región 2 Unidad</t>
  </si>
  <si>
    <t>Archivador Región 3 Unidad</t>
  </si>
  <si>
    <t xml:space="preserve">Archivador grande administrativo </t>
  </si>
  <si>
    <t xml:space="preserve">Maletero biblioteca </t>
  </si>
  <si>
    <t xml:space="preserve">Mueble móvil laboratorio </t>
  </si>
  <si>
    <t xml:space="preserve">Mueble móvil laboratorio  </t>
  </si>
  <si>
    <t xml:space="preserve">Mueble móvil recolección de libros </t>
  </si>
  <si>
    <t xml:space="preserve">Tablero </t>
  </si>
  <si>
    <t>Tablero</t>
  </si>
  <si>
    <t xml:space="preserve">Tablero móvil </t>
  </si>
  <si>
    <t xml:space="preserve">Cubículo doble de trabajo sala docente </t>
  </si>
  <si>
    <t xml:space="preserve">Cubículo doble de trabajo biblioteca </t>
  </si>
  <si>
    <t xml:space="preserve">Papelera administrativa </t>
  </si>
  <si>
    <t xml:space="preserve">Tándem tres (3) canecas aulas </t>
  </si>
  <si>
    <t xml:space="preserve">Punto ecológico tres (3) canecas </t>
  </si>
  <si>
    <t xml:space="preserve">Revistero biblioteca </t>
  </si>
  <si>
    <t>Revistero biblioteca</t>
  </si>
  <si>
    <t xml:space="preserve">Revistero </t>
  </si>
  <si>
    <t>Revistero</t>
  </si>
  <si>
    <t xml:space="preserve">Módulo de biblioteca de 1,30 mts. </t>
  </si>
  <si>
    <t xml:space="preserve">Biombo </t>
  </si>
  <si>
    <t>Biombo</t>
  </si>
  <si>
    <t>Puesto de trabajo estándar</t>
  </si>
  <si>
    <t xml:space="preserve">Puesto de trabajo estándar </t>
  </si>
  <si>
    <t>Tipo de Compra</t>
  </si>
  <si>
    <t xml:space="preserve">Dotaescol Ltda. </t>
  </si>
  <si>
    <t>Manufacturera De Grandes Cocinas Mgc &amp;Cia Sas</t>
  </si>
  <si>
    <t>Jose Alberto Lucena Martinez Y/O Industrias Metalicas Lucena</t>
  </si>
  <si>
    <t xml:space="preserve">Jaime Andres Fierro Cifuentes </t>
  </si>
  <si>
    <t>Comedor - cocina seis (6) aulas</t>
  </si>
  <si>
    <t>Ambiente</t>
  </si>
  <si>
    <t>Comedor - cocina seis (6) aulas Región 2 Ambiente</t>
  </si>
  <si>
    <t>Comedor - cocina seis (6) aulas Región 3 Ambiente</t>
  </si>
  <si>
    <t>Comedor - cocina 12 aulas Región 1 Ambiente</t>
  </si>
  <si>
    <t>Comedor - cocina 12 aulas Región 2 Ambiente</t>
  </si>
  <si>
    <t>Comedor - cocina 12 aulas Región 3 Ambiente</t>
  </si>
  <si>
    <t>Comedor - cocina 24 aulas Región 1 Ambiente</t>
  </si>
  <si>
    <t>Comedor - cocina 24 aulas Región 2 Ambiente</t>
  </si>
  <si>
    <t>Comedor - cocina 24 aulas Región 3 Ambiente</t>
  </si>
  <si>
    <t>Mesón de trabajo cocina Región 1 Unidad</t>
  </si>
  <si>
    <t>Unidad</t>
  </si>
  <si>
    <t>Mesón de trabajo cocina Región 2 Unidad</t>
  </si>
  <si>
    <t>Mesón de trabajo cocina Región 3 Unidad</t>
  </si>
  <si>
    <t>Mesón con poceta Región 1 Unidad</t>
  </si>
  <si>
    <t>Mesón con poceta Región 2 Unidad</t>
  </si>
  <si>
    <t>Mesón con poceta Región 3 Unidad</t>
  </si>
  <si>
    <t>Mesón con azafates Región 1 Unidad</t>
  </si>
  <si>
    <t>Mesón con azafates Región 2 Unidad</t>
  </si>
  <si>
    <t>Mesón con azafates Región 3 Unidad</t>
  </si>
  <si>
    <t>Estufa lineal de tres (3) quemadores Región 1 Unidad</t>
  </si>
  <si>
    <t>Estufa lineal de tres (3) quemadores Región 2 Unidad</t>
  </si>
  <si>
    <t>Estufa lineal de tres (3) quemadores Región 3 Unidad</t>
  </si>
  <si>
    <t>Estufa enana de un (1) quemador Región 1 Unidad</t>
  </si>
  <si>
    <t>Estufa enana de un (1) quemador Región 2 Unidad</t>
  </si>
  <si>
    <t>Estufa enana de un (1) quemador Región 3 Unidad</t>
  </si>
  <si>
    <t xml:space="preserve">Descripción </t>
  </si>
  <si>
    <t xml:space="preserve">Asiento Infantil </t>
  </si>
  <si>
    <t>Bibliobanco</t>
  </si>
  <si>
    <t xml:space="preserve">Carterlera información institucional </t>
  </si>
  <si>
    <t xml:space="preserve">Estantería alta </t>
  </si>
  <si>
    <t xml:space="preserve">Perchero </t>
  </si>
  <si>
    <t xml:space="preserve">Repisa Perchero </t>
  </si>
  <si>
    <t>Cantidad</t>
  </si>
  <si>
    <t>Tablero para marcador borrable</t>
  </si>
  <si>
    <t>Archivador pequeño</t>
  </si>
  <si>
    <t>Papelera administrativa</t>
  </si>
  <si>
    <t>Mesón de trabajo cocina</t>
  </si>
  <si>
    <t xml:space="preserve">Mesón con azafates </t>
  </si>
  <si>
    <t>Estufa lineal de tres (3) quemadores</t>
  </si>
  <si>
    <t>sandra gutierrez 2601 ana tulia rodriguez</t>
  </si>
  <si>
    <t>sgutierrez@minminas.gov.co</t>
  </si>
  <si>
    <t>2201321-22</t>
  </si>
  <si>
    <t>TOTAL</t>
  </si>
  <si>
    <t xml:space="preserve">Estufa enana de un (1) quemador </t>
  </si>
  <si>
    <t>RUBIALES</t>
  </si>
  <si>
    <t>Mesa de juntas sala docente</t>
  </si>
  <si>
    <t>Mesón laboratorio primaria</t>
  </si>
  <si>
    <t>Valor Unitario</t>
  </si>
  <si>
    <t>IVA</t>
  </si>
  <si>
    <t>PROMEDIO</t>
  </si>
  <si>
    <t>SUBTOTAL</t>
  </si>
  <si>
    <t>CANTIDAD POR SEDE</t>
  </si>
  <si>
    <t>MOBILIARIO ESCOLAR</t>
  </si>
  <si>
    <t>RAQUETAS DE PING PONG</t>
  </si>
  <si>
    <t>Balones de microfútbol ( Balón de microfútbol professional traditional pu )</t>
  </si>
  <si>
    <t>Balones de futbol. (Balón de Fútbol Training SC3101-008-Negro)</t>
  </si>
  <si>
    <t xml:space="preserve">Balones voleibol ( Balón de voleibol competencia nxv 10 no.4 azul/blanco) </t>
  </si>
  <si>
    <t>Malla de voleibol (Red De Voleibol Eastpoint, 1-1-23357)</t>
  </si>
  <si>
    <t>Malla de microfútbol ( Mallas Futbol 5,8 Tipo Cabaña Para Sinteticas)</t>
  </si>
  <si>
    <t>DOMINO</t>
  </si>
  <si>
    <t>PARQUES</t>
  </si>
  <si>
    <t>AJEDREZ</t>
  </si>
  <si>
    <t>FUTBOLIN</t>
  </si>
  <si>
    <t>TABLE TOP</t>
  </si>
  <si>
    <t>LOTERIAS</t>
  </si>
  <si>
    <t>YENGAS</t>
  </si>
  <si>
    <t>SPORT OLIMPICA</t>
  </si>
  <si>
    <t>EL DEPORTISTA</t>
  </si>
  <si>
    <t>FENAK</t>
  </si>
  <si>
    <t>JUEGO DE: 1 MESA DE PING PONG 18 MM IMPORTADA - PROFESIONAL - MEDIDAS 2.74 MTS X 1.52 MTS X 76 CM - MATERIAL: MDF - ESTRUCTURA PLEGABLE A 2 PARTES (FUNCIONAL PARA JUEGO INDIVIDUAL) - ESPESOR: 18MM - INCLUYE DOS RAQUETAS, MAYA Y 5 PELOTAS DE PING PONG - ESTRUCTURA BASE METALICA REFORZADA TUBO CUADRADO DE 30 MM - 8 RUEDAS EN SILICONA.</t>
  </si>
  <si>
    <t>BATEAS</t>
  </si>
  <si>
    <t>CAMILO TORRES</t>
  </si>
  <si>
    <t>JORGE ELIECER GAITAN</t>
  </si>
  <si>
    <t>LUIS CARLOS GALAN</t>
  </si>
  <si>
    <t>LUIS ANTONIO PEREZ</t>
  </si>
  <si>
    <t>PTO TRUJILLO</t>
  </si>
  <si>
    <t>TILLAVA</t>
  </si>
  <si>
    <t>PTO TRIUNFO</t>
  </si>
  <si>
    <t>S. HELENA</t>
  </si>
  <si>
    <t>CRISTAL.</t>
  </si>
  <si>
    <t>FUND.</t>
  </si>
  <si>
    <t>PRIMAVERA</t>
  </si>
  <si>
    <t>MURURUY</t>
  </si>
  <si>
    <t>HORIZONTES</t>
  </si>
  <si>
    <t>S. MIGUEL</t>
  </si>
  <si>
    <t>G. GARAVITO</t>
  </si>
  <si>
    <t>G. SANTAN.</t>
  </si>
  <si>
    <t>LA SABANA</t>
  </si>
  <si>
    <t>D. PLANAS</t>
  </si>
  <si>
    <t>DESCRIPCION</t>
  </si>
  <si>
    <t>COSTOS</t>
  </si>
  <si>
    <t>SALARIO</t>
  </si>
  <si>
    <t>DEDICACION</t>
  </si>
  <si>
    <t>MESES</t>
  </si>
  <si>
    <t>COSTOS DIRECTOS</t>
  </si>
  <si>
    <t>COSTOS DESPLAZAMIENTO</t>
  </si>
  <si>
    <t>FACTOR MULTIPLICADOR</t>
  </si>
  <si>
    <t>FACTOR MULTIPLICADOR COSTOS DIRECTOS</t>
  </si>
  <si>
    <t>VALOR INTERVENTORIA SIN IVA</t>
  </si>
  <si>
    <t>VALOR INTERVENTORIA CON IVA</t>
  </si>
  <si>
    <t>A. SALARIO BASICO</t>
  </si>
  <si>
    <t>PORCENTAJE TOTAL</t>
  </si>
  <si>
    <t>B. PRESTACIONES SOCIALES</t>
  </si>
  <si>
    <t>C. COSTOS DE OFICINA</t>
  </si>
  <si>
    <t>D. COSTOS DE PERFECCIONAMIENTO</t>
  </si>
  <si>
    <t>E. IMPREVISTOS 3% de (A+B+C+D)</t>
  </si>
  <si>
    <t>F. HONORARIOS 10% de (A+B+C+D)</t>
  </si>
  <si>
    <t>PASAJES</t>
  </si>
  <si>
    <t>HOTEL 4 NOCHES</t>
  </si>
  <si>
    <t>DESPLAZAMIENTOS TECNICO 1</t>
  </si>
  <si>
    <t>DESPLAZAMIENTOS TECNICO 2</t>
  </si>
  <si>
    <t>VIATICOS 4 DIAS</t>
  </si>
  <si>
    <t>*Los impuestos y polizas aplicables están incluidos en el item de costos de perfeccionamiento</t>
  </si>
  <si>
    <t>PRESUPUESTO GERENCIA</t>
  </si>
  <si>
    <t>COORDINADOR (EXPERTO EN COMPRAS)</t>
  </si>
  <si>
    <t>PROFESIONAL FINANCIERO Y ADMINISTRATIVO</t>
  </si>
  <si>
    <t>PROFESIONAL DE SEGUIMIENTO Y CONTROL</t>
  </si>
  <si>
    <t>APOYO JURIDICO</t>
  </si>
  <si>
    <t>TECNICO EN CAMPO 1</t>
  </si>
  <si>
    <t>TECNICO EN CAMPO 2</t>
  </si>
  <si>
    <t>EXTINRAPIDO</t>
  </si>
  <si>
    <t>CAMILLAS DE EMERGENCIA EN POLIPROPILENO</t>
  </si>
  <si>
    <t>EXTINLLAMAS</t>
  </si>
  <si>
    <t>BOTIQUINES DE PRIMEROS AUXILIOS TIPO A BAJO RESOLUCION 705 - 2007</t>
  </si>
  <si>
    <t>FREDDY CASALLAS</t>
  </si>
  <si>
    <t>Balón Para Destilación Fondo Redondo Con Tubo Lateral 250 Ml</t>
  </si>
  <si>
    <t>Balón Para Destilación Fondo Redondo Con Tubo Lateral 500 Ml</t>
  </si>
  <si>
    <t>Balón Fondo Plano Cuello Angosto 100 Ml</t>
  </si>
  <si>
    <t>Balón Fondo Plano Cuello Angosto 250 Ml</t>
  </si>
  <si>
    <t>Balón Fondo Plano Cuello Angosto 500 Ml</t>
  </si>
  <si>
    <t>Balón Fondo Plano Cuello Angosto 1000 Ml</t>
  </si>
  <si>
    <t>Balón Fondo Plano Cuello Angosto 2000 Ml</t>
  </si>
  <si>
    <t>Barra Magnetica 6 X 25 Mm</t>
  </si>
  <si>
    <t>Buretas En Vidrio Clase A - 10 Ml - Div. 0.05 Ml</t>
  </si>
  <si>
    <t>Buretas En Vidrio Clase B  - 10 Ml - Div. 0.05 Ml</t>
  </si>
  <si>
    <t>Caja Petri En Vidrio 100 X 15 Mm</t>
  </si>
  <si>
    <t>Capsulas De Evaporación En Porcelana Con Pico Y Fondo Redondo Diam. 74 Mm-Capacidad: 60 Ml</t>
  </si>
  <si>
    <t>Capsulas De Evaporación En Porcelana Con Pico Y Fondo Redondo Diam. 82 Mm-Capacidad: 75 Ml</t>
  </si>
  <si>
    <t>Capsulas De Evaporación En Porcelana Con Pico Y Fondo Redondo Diam. 90 Mm-Capacidad: 100 Ml</t>
  </si>
  <si>
    <t>Centrifuga Para 6-8 Tubos De Velocidad De 300-4000Rpm</t>
  </si>
  <si>
    <t>Cronometro Digital</t>
  </si>
  <si>
    <t>Dinamometro</t>
  </si>
  <si>
    <t>Embudos Analiticos De Vidrio Vastago Corto Ancho Para Polvo 55-60 Mm</t>
  </si>
  <si>
    <t>Embudos Analiticos De Vidrio Vastago Corto Ancho Para Polvo 90-100 Mm</t>
  </si>
  <si>
    <t>Embudos Analiticos Plasticos Estriado Vastago Corto 100 Mm</t>
  </si>
  <si>
    <t>Erlenmeyer Vidrio Claro 50 Ml</t>
  </si>
  <si>
    <t>Erlenmeyer Vidrio Claro 100 Ml</t>
  </si>
  <si>
    <t>Erlenmeyer Vidrio Claro 500 Ml</t>
  </si>
  <si>
    <t>Frascos Goteros En Vidrio Ambar Capacidad: 100 Ml</t>
  </si>
  <si>
    <t>Frascos Goteros Con Chupa En Vidrio Ambar - Capacidad: 60 Ml</t>
  </si>
  <si>
    <t>Gradillas En Plástico Multifuncional Soporta 50-80 Tubos De Diferentes Diámetros</t>
  </si>
  <si>
    <t>Jeringas De Vidrio/plastico 10 Ml</t>
  </si>
  <si>
    <t>Mangueras De Latex (Para Succión) 7 X 11 Mm (5/16 X 3/32)</t>
  </si>
  <si>
    <t>Mecheros Alcohol Metálico Con Tapa Metalica</t>
  </si>
  <si>
    <t>Mechero Bunsen</t>
  </si>
  <si>
    <t>Microscopios Binoculares Biologico Objetivo Acromático: 4X, 10X, 40X (S)</t>
  </si>
  <si>
    <t>Morteros - Linea Economico - ( Nivel Educativo) Diámetro: 80 Mm</t>
  </si>
  <si>
    <t>Morteros - Linea Economico - ( Nivel Educativo) Diámetro: 100 Mm</t>
  </si>
  <si>
    <t>Pinzas Metalicas - Para Crisol Longitud: 350 Mm</t>
  </si>
  <si>
    <t>Pinzas para tubos de ensayo</t>
  </si>
  <si>
    <t xml:space="preserve">Pipetas Graduadas En Vidrio 1 Ml </t>
  </si>
  <si>
    <t xml:space="preserve">Pipetas Graduadas En Vidrio 2 Ml </t>
  </si>
  <si>
    <t xml:space="preserve">Pipetas Volumetricas En Vidrio 1 Ml </t>
  </si>
  <si>
    <t xml:space="preserve">Pipetas Volumetricas En Vidrio 2 Ml </t>
  </si>
  <si>
    <t xml:space="preserve">Pipetas Volumetricas En Vidrio 5 Ml </t>
  </si>
  <si>
    <t>Probetas En Vidrio - Graduada Base Hex. Clase A - 10 Ml Div 0,2 Ml</t>
  </si>
  <si>
    <t>Probetas En Vidrio - Graduada Base Hex. Clase A - 50 Ml Div 1,0 Ml</t>
  </si>
  <si>
    <t xml:space="preserve">Soportes Para Embudo </t>
  </si>
  <si>
    <t>SOPORTE UNIVERSAL EN CERÁMICA/HIERRO</t>
  </si>
  <si>
    <t>Tubos De Ensayo Fondo Redondo En Vidrio - 12 X 100 Mm (7 Ml)</t>
  </si>
  <si>
    <t>Tubos De Ensayo Fondo Redondo En Vidrio - 16 X 150 Mm (16 Ml)</t>
  </si>
  <si>
    <t>Vasos De Precipitado Vidrio 50-100 Ml</t>
  </si>
  <si>
    <t>Vasos De Precipitado Vidrio 150 Ml</t>
  </si>
  <si>
    <t>Vasos De Precipitado Vidrio 250-400 Ml</t>
  </si>
  <si>
    <t>Vidrio De Reloj 70 Mm</t>
  </si>
  <si>
    <t>Vidrio De Reloj 100 Mm</t>
  </si>
  <si>
    <t>Picnometro Calibrado Sin Termometro 5 Ml</t>
  </si>
  <si>
    <t>Picnometro Calibrado Sin Termometro 10 Ml</t>
  </si>
  <si>
    <t>Pipeteador-Pipette Pumps - Aspirador Pipetas Azul 2Ml</t>
  </si>
  <si>
    <t>Pipeteador-Pipette Pumps - Aspirador Pipetas Rojo 25Ml</t>
  </si>
  <si>
    <t>Pipeteador-Pipette Pumps - Aspirador Pipetas Verde 10Ml</t>
  </si>
  <si>
    <t>INSTRUMENTALIA</t>
  </si>
  <si>
    <t>ELEMENTOS QUIMICOS</t>
  </si>
  <si>
    <t>BLAMIS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</si>
</sst>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1" formatCode="_-* #,##0_-;\-* #,##0_-;_-* &quot;-&quot;_-;_-@_-"/>
    <numFmt numFmtId="44" formatCode="_-&quot;$&quot;* #,##0.00_-;\-&quot;$&quot;* #,##0.00_-;_-&quot;$&quot;* &quot;-&quot;??_-;_-@_-"/>
    <numFmt numFmtId="165" formatCode="_-&quot;XDR&quot;* #,##0.00_-;\-&quot;XDR&quot;* #,##0.00_-;_-&quot;XDR&quot;* &quot;-&quot;??_-;_-@_-"/>
    <numFmt numFmtId="166" formatCode="_-&quot;$&quot;* #,##0_-;\-&quot;$&quot;* #,##0_-;_-&quot;$&quot;* &quot;-&quot;??_-;_-@_-"/>
    <numFmt numFmtId="167" formatCode="_-[$$-240A]\ * #,##0_-;\-[$$-240A]\ * #,##0_-;_-[$$-240A]\ * &quot;-&quot;??_-;_-@_-"/>
    <numFmt numFmtId="168" formatCode="_-&quot;$&quot;* #,##0.00000_-;\-&quot;$&quot;* #,##0.00000_-;_-&quot;$&quot;* &quot;-&quot;??_-;_-@_-"/>
    <numFmt numFmtId="169" formatCode="_-* #,##0.0_-;\-* #,##0.0_-;_-* &quot;-&quot;_-;_-@_-"/>
    <numFmt numFmtId="170" formatCode="_-* #,##0.00_-;\-* #,##0.00_-;_-* &quot;-&quot;_-;_-@_-"/>
    <numFmt numFmtId="172" formatCode="_(&quot;$&quot;* #,##0_);_(&quot;$&quot;* \(#,##0\);_(&quot;$&quot;* &quot;-&quot;_);_(@_)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Verdana"/>
      <family val="2"/>
    </font>
    <font>
      <sz val="10"/>
      <name val="Verdana"/>
      <family val="2"/>
    </font>
    <font>
      <sz val="10"/>
      <color theme="1"/>
      <name val="Calibri"/>
      <family val="2"/>
      <scheme val="minor"/>
    </font>
    <font>
      <b/>
      <sz val="10"/>
      <color theme="0"/>
      <name val="Arial "/>
    </font>
    <font>
      <sz val="10"/>
      <color theme="0"/>
      <name val="Calibri"/>
      <family val="2"/>
      <scheme val="minor"/>
    </font>
    <font>
      <sz val="10"/>
      <color theme="1" tint="0.34998626667073579"/>
      <name val="Arial "/>
    </font>
    <font>
      <sz val="9"/>
      <color theme="1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Arial "/>
    </font>
    <font>
      <sz val="10"/>
      <color theme="1"/>
      <name val="Arial "/>
    </font>
    <font>
      <u/>
      <sz val="11"/>
      <color theme="1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color theme="0"/>
      <name val="Arial 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9"/>
      <name val="Arial"/>
      <family val="2"/>
    </font>
    <font>
      <b/>
      <sz val="9"/>
      <color rgb="FF000000"/>
      <name val="Tahoma"/>
      <family val="2"/>
    </font>
    <font>
      <sz val="9"/>
      <color rgb="FF000000"/>
      <name val="Tahoma"/>
      <family val="2"/>
    </font>
  </fonts>
  <fills count="12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499984740745262"/>
        <bgColor indexed="64"/>
      </patternFill>
    </fill>
  </fills>
  <borders count="35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0">
    <xf numFmtId="0" fontId="0" fillId="0" borderId="0"/>
    <xf numFmtId="165" fontId="1" fillId="0" borderId="0" applyFont="0" applyFill="0" applyBorder="0" applyAlignment="0" applyProtection="0"/>
    <xf numFmtId="0" fontId="2" fillId="2" borderId="0">
      <alignment horizontal="center" vertical="center"/>
    </xf>
    <xf numFmtId="0" fontId="2" fillId="3" borderId="0">
      <alignment horizontal="center" vertical="center" wrapText="1"/>
    </xf>
    <xf numFmtId="49" fontId="3" fillId="0" borderId="0">
      <alignment horizontal="left" vertical="center"/>
    </xf>
    <xf numFmtId="0" fontId="9" fillId="0" borderId="0"/>
    <xf numFmtId="44" fontId="1" fillId="0" borderId="0" applyFont="0" applyFill="0" applyBorder="0" applyAlignment="0" applyProtection="0"/>
    <xf numFmtId="0" fontId="13" fillId="0" borderId="0" applyNumberFormat="0" applyFill="0" applyBorder="0" applyAlignment="0" applyProtection="0"/>
    <xf numFmtId="41" fontId="1" fillId="0" borderId="0" applyFont="0" applyFill="0" applyBorder="0" applyAlignment="0" applyProtection="0"/>
    <xf numFmtId="172" fontId="1" fillId="0" borderId="0" applyFont="0" applyFill="0" applyBorder="0" applyAlignment="0" applyProtection="0"/>
  </cellStyleXfs>
  <cellXfs count="156">
    <xf numFmtId="0" fontId="0" fillId="0" borderId="0" xfId="0"/>
    <xf numFmtId="0" fontId="4" fillId="0" borderId="0" xfId="0" applyFont="1"/>
    <xf numFmtId="0" fontId="6" fillId="0" borderId="0" xfId="0" applyFont="1" applyAlignment="1">
      <alignment horizontal="center"/>
    </xf>
    <xf numFmtId="0" fontId="5" fillId="4" borderId="1" xfId="2" applyFont="1" applyFill="1" applyBorder="1" applyAlignment="1">
      <alignment horizontal="center" vertical="center" wrapText="1"/>
    </xf>
    <xf numFmtId="0" fontId="5" fillId="4" borderId="1" xfId="2" applyFont="1" applyFill="1" applyBorder="1" applyAlignment="1">
      <alignment horizontal="center" vertical="center"/>
    </xf>
    <xf numFmtId="0" fontId="5" fillId="4" borderId="1" xfId="3" applyFont="1" applyFill="1" applyBorder="1" applyAlignment="1">
      <alignment horizontal="center" vertical="center" wrapText="1"/>
    </xf>
    <xf numFmtId="0" fontId="7" fillId="0" borderId="1" xfId="0" applyFont="1" applyBorder="1"/>
    <xf numFmtId="166" fontId="7" fillId="0" borderId="1" xfId="1" applyNumberFormat="1" applyFont="1" applyFill="1" applyBorder="1" applyAlignment="1">
      <alignment horizontal="center"/>
    </xf>
    <xf numFmtId="0" fontId="8" fillId="0" borderId="0" xfId="0" applyFont="1"/>
    <xf numFmtId="0" fontId="8" fillId="0" borderId="0" xfId="0" applyFont="1" applyAlignment="1">
      <alignment wrapText="1"/>
    </xf>
    <xf numFmtId="0" fontId="8" fillId="5" borderId="0" xfId="0" applyFont="1" applyFill="1"/>
    <xf numFmtId="167" fontId="5" fillId="4" borderId="1" xfId="2" applyNumberFormat="1" applyFont="1" applyFill="1" applyBorder="1" applyAlignment="1">
      <alignment horizontal="center" vertical="center" wrapText="1"/>
    </xf>
    <xf numFmtId="0" fontId="7" fillId="0" borderId="1" xfId="0" applyFont="1" applyFill="1" applyBorder="1"/>
    <xf numFmtId="167" fontId="7" fillId="0" borderId="1" xfId="4" applyNumberFormat="1" applyFont="1" applyFill="1" applyBorder="1">
      <alignment horizontal="left" vertical="center"/>
    </xf>
    <xf numFmtId="0" fontId="0" fillId="6" borderId="0" xfId="0" applyFill="1"/>
    <xf numFmtId="0" fontId="4" fillId="0" borderId="0" xfId="0" applyFont="1" applyAlignment="1">
      <alignment horizontal="right"/>
    </xf>
    <xf numFmtId="0" fontId="7" fillId="0" borderId="1" xfId="4" applyNumberFormat="1" applyFont="1" applyBorder="1" applyAlignment="1">
      <alignment horizontal="center" vertical="center"/>
    </xf>
    <xf numFmtId="0" fontId="7" fillId="6" borderId="1" xfId="0" applyFont="1" applyFill="1" applyBorder="1"/>
    <xf numFmtId="0" fontId="7" fillId="0" borderId="1" xfId="4" applyNumberFormat="1" applyFont="1" applyFill="1" applyBorder="1">
      <alignment horizontal="left" vertical="center"/>
    </xf>
    <xf numFmtId="167" fontId="5" fillId="7" borderId="1" xfId="2" applyNumberFormat="1" applyFont="1" applyFill="1" applyBorder="1" applyAlignment="1">
      <alignment horizontal="center" vertical="center" wrapText="1"/>
    </xf>
    <xf numFmtId="167" fontId="7" fillId="7" borderId="1" xfId="4" applyNumberFormat="1" applyFont="1" applyFill="1" applyBorder="1">
      <alignment horizontal="left" vertical="center"/>
    </xf>
    <xf numFmtId="167" fontId="4" fillId="7" borderId="0" xfId="0" applyNumberFormat="1" applyFont="1" applyFill="1"/>
    <xf numFmtId="167" fontId="5" fillId="8" borderId="1" xfId="2" applyNumberFormat="1" applyFont="1" applyFill="1" applyBorder="1" applyAlignment="1">
      <alignment horizontal="center" vertical="center" wrapText="1"/>
    </xf>
    <xf numFmtId="167" fontId="7" fillId="8" borderId="1" xfId="4" applyNumberFormat="1" applyFont="1" applyFill="1" applyBorder="1">
      <alignment horizontal="left" vertical="center"/>
    </xf>
    <xf numFmtId="167" fontId="4" fillId="8" borderId="0" xfId="0" applyNumberFormat="1" applyFont="1" applyFill="1"/>
    <xf numFmtId="167" fontId="5" fillId="9" borderId="1" xfId="2" applyNumberFormat="1" applyFont="1" applyFill="1" applyBorder="1" applyAlignment="1">
      <alignment horizontal="center" vertical="center" wrapText="1"/>
    </xf>
    <xf numFmtId="167" fontId="7" fillId="9" borderId="1" xfId="4" applyNumberFormat="1" applyFont="1" applyFill="1" applyBorder="1">
      <alignment horizontal="left" vertical="center"/>
    </xf>
    <xf numFmtId="167" fontId="4" fillId="9" borderId="0" xfId="0" applyNumberFormat="1" applyFont="1" applyFill="1"/>
    <xf numFmtId="0" fontId="1" fillId="0" borderId="2" xfId="0" applyFont="1" applyBorder="1"/>
    <xf numFmtId="0" fontId="5" fillId="10" borderId="1" xfId="2" applyFont="1" applyFill="1" applyBorder="1" applyAlignment="1">
      <alignment horizontal="center" vertical="center" wrapText="1"/>
    </xf>
    <xf numFmtId="166" fontId="7" fillId="10" borderId="1" xfId="1" applyNumberFormat="1" applyFont="1" applyFill="1" applyBorder="1" applyAlignment="1">
      <alignment horizontal="center"/>
    </xf>
    <xf numFmtId="166" fontId="4" fillId="10" borderId="0" xfId="0" applyNumberFormat="1" applyFont="1" applyFill="1"/>
    <xf numFmtId="168" fontId="4" fillId="10" borderId="0" xfId="0" applyNumberFormat="1" applyFont="1" applyFill="1"/>
    <xf numFmtId="0" fontId="4" fillId="10" borderId="0" xfId="0" applyFont="1" applyFill="1"/>
    <xf numFmtId="0" fontId="5" fillId="10" borderId="1" xfId="3" applyFont="1" applyFill="1" applyBorder="1" applyAlignment="1">
      <alignment horizontal="center" vertical="center"/>
    </xf>
    <xf numFmtId="0" fontId="5" fillId="10" borderId="1" xfId="3" applyFont="1" applyFill="1" applyBorder="1" applyAlignment="1">
      <alignment horizontal="center" vertical="center" wrapText="1"/>
    </xf>
    <xf numFmtId="167" fontId="5" fillId="10" borderId="1" xfId="2" applyNumberFormat="1" applyFont="1" applyFill="1" applyBorder="1" applyAlignment="1">
      <alignment horizontal="center" vertical="center" wrapText="1"/>
    </xf>
    <xf numFmtId="167" fontId="7" fillId="10" borderId="1" xfId="4" applyNumberFormat="1" applyFont="1" applyFill="1" applyBorder="1">
      <alignment horizontal="left" vertical="center"/>
    </xf>
    <xf numFmtId="167" fontId="4" fillId="10" borderId="0" xfId="0" applyNumberFormat="1" applyFont="1" applyFill="1"/>
    <xf numFmtId="0" fontId="13" fillId="0" borderId="0" xfId="7"/>
    <xf numFmtId="0" fontId="12" fillId="0" borderId="3" xfId="0" applyFont="1" applyFill="1" applyBorder="1" applyAlignment="1">
      <alignment vertical="center" wrapText="1"/>
    </xf>
    <xf numFmtId="0" fontId="1" fillId="0" borderId="4" xfId="0" applyFont="1" applyBorder="1"/>
    <xf numFmtId="0" fontId="0" fillId="0" borderId="0" xfId="0" applyBorder="1"/>
    <xf numFmtId="0" fontId="12" fillId="0" borderId="0" xfId="0" applyFont="1" applyFill="1" applyBorder="1" applyAlignment="1">
      <alignment vertical="center" wrapText="1"/>
    </xf>
    <xf numFmtId="0" fontId="1" fillId="0" borderId="0" xfId="0" applyFont="1" applyBorder="1"/>
    <xf numFmtId="0" fontId="1" fillId="0" borderId="6" xfId="0" applyFont="1" applyBorder="1"/>
    <xf numFmtId="0" fontId="0" fillId="0" borderId="0" xfId="0" applyFill="1"/>
    <xf numFmtId="0" fontId="1" fillId="0" borderId="10" xfId="0" applyFont="1" applyBorder="1"/>
    <xf numFmtId="0" fontId="12" fillId="0" borderId="8" xfId="0" applyFont="1" applyFill="1" applyBorder="1" applyAlignment="1">
      <alignment vertical="center" wrapText="1"/>
    </xf>
    <xf numFmtId="0" fontId="12" fillId="0" borderId="18" xfId="0" applyFont="1" applyFill="1" applyBorder="1" applyAlignment="1">
      <alignment vertical="center" wrapText="1"/>
    </xf>
    <xf numFmtId="0" fontId="12" fillId="0" borderId="11" xfId="0" applyFont="1" applyFill="1" applyBorder="1" applyAlignment="1">
      <alignment vertical="center" wrapText="1"/>
    </xf>
    <xf numFmtId="0" fontId="1" fillId="0" borderId="12" xfId="0" applyFont="1" applyBorder="1"/>
    <xf numFmtId="0" fontId="1" fillId="0" borderId="16" xfId="0" applyFont="1" applyBorder="1"/>
    <xf numFmtId="0" fontId="1" fillId="0" borderId="8" xfId="0" applyFont="1" applyFill="1" applyBorder="1" applyAlignment="1">
      <alignment vertical="center"/>
    </xf>
    <xf numFmtId="0" fontId="1" fillId="0" borderId="2" xfId="0" applyFont="1" applyFill="1" applyBorder="1" applyAlignment="1">
      <alignment vertical="center"/>
    </xf>
    <xf numFmtId="0" fontId="1" fillId="0" borderId="7" xfId="0" applyFont="1" applyFill="1" applyBorder="1" applyAlignment="1">
      <alignment vertical="center"/>
    </xf>
    <xf numFmtId="0" fontId="0" fillId="0" borderId="2" xfId="0" applyBorder="1" applyAlignment="1">
      <alignment vertical="center"/>
    </xf>
    <xf numFmtId="0" fontId="7" fillId="0" borderId="1" xfId="0" applyFont="1" applyFill="1" applyBorder="1" applyAlignment="1">
      <alignment wrapText="1"/>
    </xf>
    <xf numFmtId="41" fontId="0" fillId="0" borderId="2" xfId="8" applyFont="1" applyBorder="1" applyAlignment="1">
      <alignment vertical="center"/>
    </xf>
    <xf numFmtId="0" fontId="10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vertical="center"/>
    </xf>
    <xf numFmtId="0" fontId="1" fillId="0" borderId="18" xfId="0" applyFont="1" applyFill="1" applyBorder="1" applyAlignment="1">
      <alignment vertical="center"/>
    </xf>
    <xf numFmtId="41" fontId="1" fillId="0" borderId="19" xfId="8" applyFont="1" applyFill="1" applyBorder="1" applyAlignment="1">
      <alignment vertical="center"/>
    </xf>
    <xf numFmtId="0" fontId="0" fillId="7" borderId="0" xfId="0" applyFill="1"/>
    <xf numFmtId="0" fontId="0" fillId="0" borderId="2" xfId="0" applyBorder="1"/>
    <xf numFmtId="0" fontId="1" fillId="7" borderId="14" xfId="0" applyFont="1" applyFill="1" applyBorder="1" applyAlignment="1">
      <alignment vertical="center"/>
    </xf>
    <xf numFmtId="0" fontId="1" fillId="7" borderId="6" xfId="0" applyFont="1" applyFill="1" applyBorder="1"/>
    <xf numFmtId="0" fontId="1" fillId="7" borderId="10" xfId="0" applyFont="1" applyFill="1" applyBorder="1"/>
    <xf numFmtId="0" fontId="10" fillId="0" borderId="20" xfId="0" applyFont="1" applyBorder="1" applyAlignment="1">
      <alignment horizontal="center" vertical="center"/>
    </xf>
    <xf numFmtId="0" fontId="1" fillId="0" borderId="0" xfId="0" applyFont="1" applyFill="1" applyBorder="1"/>
    <xf numFmtId="0" fontId="0" fillId="0" borderId="0" xfId="0" applyFill="1" applyBorder="1"/>
    <xf numFmtId="0" fontId="1" fillId="0" borderId="16" xfId="0" applyFont="1" applyFill="1" applyBorder="1"/>
    <xf numFmtId="0" fontId="1" fillId="0" borderId="6" xfId="0" applyFont="1" applyFill="1" applyBorder="1"/>
    <xf numFmtId="0" fontId="1" fillId="0" borderId="28" xfId="0" applyFont="1" applyFill="1" applyBorder="1" applyAlignment="1">
      <alignment vertical="center"/>
    </xf>
    <xf numFmtId="0" fontId="0" fillId="0" borderId="14" xfId="0" applyFill="1" applyBorder="1" applyAlignment="1">
      <alignment vertical="center"/>
    </xf>
    <xf numFmtId="41" fontId="0" fillId="0" borderId="0" xfId="8" applyFont="1"/>
    <xf numFmtId="169" fontId="0" fillId="0" borderId="0" xfId="0" applyNumberFormat="1"/>
    <xf numFmtId="170" fontId="17" fillId="0" borderId="2" xfId="0" applyNumberFormat="1" applyFont="1" applyBorder="1" applyAlignment="1">
      <alignment vertical="center"/>
    </xf>
    <xf numFmtId="0" fontId="0" fillId="9" borderId="0" xfId="0" applyFill="1"/>
    <xf numFmtId="170" fontId="0" fillId="9" borderId="0" xfId="0" applyNumberFormat="1" applyFill="1"/>
    <xf numFmtId="170" fontId="17" fillId="0" borderId="2" xfId="0" applyNumberFormat="1" applyFont="1" applyFill="1" applyBorder="1" applyAlignment="1">
      <alignment vertical="center"/>
    </xf>
    <xf numFmtId="170" fontId="17" fillId="0" borderId="2" xfId="8" applyNumberFormat="1" applyFont="1" applyFill="1" applyBorder="1" applyAlignment="1">
      <alignment vertical="center"/>
    </xf>
    <xf numFmtId="0" fontId="12" fillId="0" borderId="2" xfId="0" applyFont="1" applyFill="1" applyBorder="1" applyAlignment="1">
      <alignment vertical="center" wrapText="1"/>
    </xf>
    <xf numFmtId="41" fontId="0" fillId="0" borderId="0" xfId="0" applyNumberFormat="1"/>
    <xf numFmtId="41" fontId="0" fillId="0" borderId="2" xfId="8" applyFont="1" applyFill="1" applyBorder="1" applyAlignment="1">
      <alignment vertical="center"/>
    </xf>
    <xf numFmtId="0" fontId="16" fillId="11" borderId="2" xfId="2" applyFont="1" applyFill="1" applyBorder="1" applyAlignment="1">
      <alignment horizontal="center" vertical="center"/>
    </xf>
    <xf numFmtId="0" fontId="16" fillId="11" borderId="2" xfId="2" applyFont="1" applyFill="1" applyBorder="1" applyAlignment="1">
      <alignment horizontal="center" vertical="center" wrapText="1"/>
    </xf>
    <xf numFmtId="170" fontId="18" fillId="0" borderId="7" xfId="0" applyNumberFormat="1" applyFont="1" applyFill="1" applyBorder="1" applyAlignment="1">
      <alignment vertical="center"/>
    </xf>
    <xf numFmtId="170" fontId="18" fillId="0" borderId="2" xfId="0" applyNumberFormat="1" applyFont="1" applyBorder="1" applyAlignment="1">
      <alignment vertical="center"/>
    </xf>
    <xf numFmtId="170" fontId="18" fillId="0" borderId="2" xfId="0" applyNumberFormat="1" applyFont="1" applyFill="1" applyBorder="1" applyAlignment="1">
      <alignment vertical="center"/>
    </xf>
    <xf numFmtId="0" fontId="12" fillId="0" borderId="14" xfId="0" applyFont="1" applyFill="1" applyBorder="1" applyAlignment="1">
      <alignment vertical="center" wrapText="1"/>
    </xf>
    <xf numFmtId="0" fontId="12" fillId="0" borderId="15" xfId="0" applyFont="1" applyFill="1" applyBorder="1" applyAlignment="1">
      <alignment vertical="center" wrapText="1"/>
    </xf>
    <xf numFmtId="0" fontId="19" fillId="0" borderId="11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 wrapText="1"/>
    </xf>
    <xf numFmtId="0" fontId="19" fillId="0" borderId="27" xfId="0" applyFont="1" applyBorder="1" applyAlignment="1">
      <alignment horizontal="center" vertical="center" wrapText="1"/>
    </xf>
    <xf numFmtId="0" fontId="19" fillId="0" borderId="30" xfId="0" applyFont="1" applyBorder="1" applyAlignment="1">
      <alignment horizontal="center" vertical="center" wrapText="1"/>
    </xf>
    <xf numFmtId="0" fontId="19" fillId="0" borderId="16" xfId="0" applyFont="1" applyBorder="1" applyAlignment="1">
      <alignment horizontal="center" vertical="center" wrapText="1"/>
    </xf>
    <xf numFmtId="0" fontId="19" fillId="0" borderId="17" xfId="0" applyFont="1" applyFill="1" applyBorder="1" applyAlignment="1">
      <alignment horizontal="center" vertical="center" wrapText="1"/>
    </xf>
    <xf numFmtId="2" fontId="0" fillId="0" borderId="0" xfId="0" applyNumberFormat="1"/>
    <xf numFmtId="2" fontId="20" fillId="0" borderId="33" xfId="0" applyNumberFormat="1" applyFont="1" applyBorder="1"/>
    <xf numFmtId="0" fontId="10" fillId="0" borderId="2" xfId="0" applyFont="1" applyBorder="1"/>
    <xf numFmtId="9" fontId="0" fillId="0" borderId="2" xfId="0" applyNumberFormat="1" applyBorder="1" applyAlignment="1">
      <alignment vertical="center"/>
    </xf>
    <xf numFmtId="170" fontId="0" fillId="0" borderId="2" xfId="8" applyNumberFormat="1" applyFont="1" applyBorder="1" applyAlignment="1">
      <alignment vertical="center"/>
    </xf>
    <xf numFmtId="41" fontId="10" fillId="0" borderId="2" xfId="8" applyFont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 vertical="center"/>
    </xf>
    <xf numFmtId="41" fontId="0" fillId="0" borderId="0" xfId="8" applyFont="1" applyBorder="1" applyAlignment="1">
      <alignment vertical="center"/>
    </xf>
    <xf numFmtId="41" fontId="10" fillId="0" borderId="0" xfId="8" applyFont="1" applyBorder="1" applyAlignment="1">
      <alignment vertical="center"/>
    </xf>
    <xf numFmtId="41" fontId="0" fillId="0" borderId="0" xfId="8" applyFont="1" applyFill="1" applyBorder="1" applyAlignment="1">
      <alignment vertical="center"/>
    </xf>
    <xf numFmtId="0" fontId="10" fillId="0" borderId="2" xfId="0" applyFont="1" applyFill="1" applyBorder="1" applyAlignment="1">
      <alignment horizontal="center" vertical="center"/>
    </xf>
    <xf numFmtId="2" fontId="0" fillId="0" borderId="2" xfId="0" applyNumberFormat="1" applyBorder="1"/>
    <xf numFmtId="2" fontId="10" fillId="0" borderId="2" xfId="0" applyNumberFormat="1" applyFont="1" applyBorder="1"/>
    <xf numFmtId="0" fontId="17" fillId="0" borderId="34" xfId="0" applyFont="1" applyFill="1" applyBorder="1"/>
    <xf numFmtId="0" fontId="12" fillId="0" borderId="2" xfId="0" applyFont="1" applyFill="1" applyBorder="1" applyAlignment="1">
      <alignment vertical="center" wrapText="1"/>
    </xf>
    <xf numFmtId="0" fontId="12" fillId="0" borderId="2" xfId="0" applyFont="1" applyFill="1" applyBorder="1" applyAlignment="1">
      <alignment vertical="center" wrapText="1"/>
    </xf>
    <xf numFmtId="0" fontId="0" fillId="0" borderId="18" xfId="0" applyFont="1" applyFill="1" applyBorder="1" applyAlignment="1">
      <alignment horizontal="center" vertical="center"/>
    </xf>
    <xf numFmtId="0" fontId="11" fillId="0" borderId="13" xfId="4" applyNumberFormat="1" applyFont="1" applyFill="1" applyBorder="1" applyAlignment="1">
      <alignment horizontal="center" vertical="center"/>
    </xf>
    <xf numFmtId="0" fontId="11" fillId="0" borderId="14" xfId="4" applyNumberFormat="1" applyFont="1" applyFill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0" borderId="32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/>
    </xf>
    <xf numFmtId="0" fontId="10" fillId="0" borderId="24" xfId="0" applyFont="1" applyBorder="1" applyAlignment="1">
      <alignment horizontal="center"/>
    </xf>
    <xf numFmtId="0" fontId="10" fillId="0" borderId="25" xfId="0" applyFont="1" applyBorder="1" applyAlignment="1">
      <alignment horizontal="center"/>
    </xf>
    <xf numFmtId="0" fontId="11" fillId="0" borderId="15" xfId="4" applyNumberFormat="1" applyFont="1" applyFill="1" applyBorder="1" applyAlignment="1">
      <alignment horizontal="center" vertical="center"/>
    </xf>
    <xf numFmtId="0" fontId="5" fillId="11" borderId="2" xfId="2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/>
    </xf>
    <xf numFmtId="0" fontId="10" fillId="0" borderId="7" xfId="0" applyFont="1" applyFill="1" applyBorder="1" applyAlignment="1">
      <alignment horizontal="center" vertical="center"/>
    </xf>
    <xf numFmtId="0" fontId="10" fillId="0" borderId="26" xfId="0" applyFont="1" applyFill="1" applyBorder="1" applyAlignment="1">
      <alignment horizontal="center" vertical="center"/>
    </xf>
    <xf numFmtId="0" fontId="12" fillId="0" borderId="19" xfId="0" applyFont="1" applyFill="1" applyBorder="1" applyAlignment="1">
      <alignment vertical="center" wrapText="1"/>
    </xf>
    <xf numFmtId="0" fontId="1" fillId="0" borderId="18" xfId="0" applyFont="1" applyFill="1" applyBorder="1" applyAlignment="1">
      <alignment horizontal="center" vertical="center"/>
    </xf>
    <xf numFmtId="0" fontId="1" fillId="0" borderId="26" xfId="0" applyFont="1" applyFill="1" applyBorder="1" applyAlignment="1">
      <alignment vertical="center"/>
    </xf>
    <xf numFmtId="0" fontId="0" fillId="0" borderId="8" xfId="0" applyFont="1" applyFill="1" applyBorder="1" applyAlignment="1">
      <alignment vertical="center"/>
    </xf>
    <xf numFmtId="0" fontId="0" fillId="0" borderId="2" xfId="0" applyFont="1" applyFill="1" applyBorder="1" applyAlignment="1">
      <alignment vertical="center"/>
    </xf>
    <xf numFmtId="0" fontId="0" fillId="0" borderId="28" xfId="0" applyFont="1" applyFill="1" applyBorder="1" applyAlignment="1">
      <alignment vertical="center"/>
    </xf>
    <xf numFmtId="0" fontId="0" fillId="0" borderId="26" xfId="0" applyFont="1" applyFill="1" applyBorder="1" applyAlignment="1">
      <alignment vertical="center"/>
    </xf>
    <xf numFmtId="0" fontId="0" fillId="0" borderId="7" xfId="0" applyFont="1" applyFill="1" applyBorder="1" applyAlignment="1">
      <alignment vertical="center"/>
    </xf>
    <xf numFmtId="0" fontId="0" fillId="0" borderId="18" xfId="0" applyFont="1" applyFill="1" applyBorder="1" applyAlignment="1">
      <alignment vertical="center"/>
    </xf>
    <xf numFmtId="0" fontId="0" fillId="0" borderId="18" xfId="0" applyFill="1" applyBorder="1" applyAlignment="1">
      <alignment horizontal="center" vertical="center"/>
    </xf>
    <xf numFmtId="0" fontId="0" fillId="0" borderId="8" xfId="0" applyFill="1" applyBorder="1" applyAlignment="1">
      <alignment vertical="center"/>
    </xf>
    <xf numFmtId="0" fontId="0" fillId="0" borderId="2" xfId="0" applyFill="1" applyBorder="1" applyAlignment="1">
      <alignment vertical="center"/>
    </xf>
    <xf numFmtId="0" fontId="0" fillId="0" borderId="28" xfId="0" applyFill="1" applyBorder="1" applyAlignment="1">
      <alignment vertical="center"/>
    </xf>
    <xf numFmtId="0" fontId="0" fillId="0" borderId="26" xfId="0" applyFill="1" applyBorder="1" applyAlignment="1">
      <alignment vertical="center"/>
    </xf>
    <xf numFmtId="0" fontId="0" fillId="0" borderId="7" xfId="0" applyFill="1" applyBorder="1" applyAlignment="1">
      <alignment vertical="center"/>
    </xf>
    <xf numFmtId="0" fontId="0" fillId="0" borderId="18" xfId="0" applyFill="1" applyBorder="1" applyAlignment="1">
      <alignment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vertical="center"/>
    </xf>
    <xf numFmtId="0" fontId="1" fillId="0" borderId="4" xfId="0" applyFont="1" applyFill="1" applyBorder="1" applyAlignment="1">
      <alignment vertical="center"/>
    </xf>
    <xf numFmtId="0" fontId="1" fillId="0" borderId="29" xfId="0" applyFont="1" applyFill="1" applyBorder="1" applyAlignment="1">
      <alignment vertical="center"/>
    </xf>
    <xf numFmtId="0" fontId="1" fillId="0" borderId="31" xfId="0" applyFont="1" applyFill="1" applyBorder="1" applyAlignment="1">
      <alignment vertical="center"/>
    </xf>
    <xf numFmtId="0" fontId="1" fillId="0" borderId="10" xfId="0" applyFont="1" applyFill="1" applyBorder="1" applyAlignment="1">
      <alignment vertical="center"/>
    </xf>
    <xf numFmtId="0" fontId="1" fillId="0" borderId="5" xfId="0" applyFont="1" applyFill="1" applyBorder="1" applyAlignment="1">
      <alignment vertical="center"/>
    </xf>
    <xf numFmtId="0" fontId="1" fillId="0" borderId="9" xfId="0" applyFont="1" applyFill="1" applyBorder="1" applyAlignment="1">
      <alignment vertical="center"/>
    </xf>
    <xf numFmtId="41" fontId="1" fillId="0" borderId="22" xfId="8" applyFont="1" applyFill="1" applyBorder="1" applyAlignment="1">
      <alignment vertical="center"/>
    </xf>
  </cellXfs>
  <cellStyles count="10">
    <cellStyle name="BodyStyle" xfId="4" xr:uid="{00000000-0005-0000-0000-000000000000}"/>
    <cellStyle name="Currency [0]" xfId="9" xr:uid="{00000000-0005-0000-0000-000001000000}"/>
    <cellStyle name="HeaderStyle" xfId="2" xr:uid="{00000000-0005-0000-0000-000002000000}"/>
    <cellStyle name="HeaderTopStyle" xfId="3" xr:uid="{00000000-0005-0000-0000-000003000000}"/>
    <cellStyle name="Hipervínculo" xfId="7" builtinId="8"/>
    <cellStyle name="Millares [0]" xfId="8" builtinId="6"/>
    <cellStyle name="Moneda" xfId="1" builtinId="4"/>
    <cellStyle name="Moneda 2" xfId="6" xr:uid="{00000000-0005-0000-0000-000008000000}"/>
    <cellStyle name="Normal" xfId="0" builtinId="0"/>
    <cellStyle name="Normal 2" xfId="5" xr:uid="{00000000-0005-0000-0000-00000A000000}"/>
  </cellStyles>
  <dxfs count="0"/>
  <tableStyles count="0" defaultTableStyle="TableStyleMedium2" defaultPivotStyle="PivotStyleLight16"/>
  <colors>
    <mruColors>
      <color rgb="FF66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mailto:sgutierrez@minminas.gov.co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136"/>
  <sheetViews>
    <sheetView tabSelected="1" zoomScale="78" zoomScaleNormal="78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Y1" sqref="Y1:AF1048576"/>
    </sheetView>
  </sheetViews>
  <sheetFormatPr baseColWidth="10" defaultRowHeight="15"/>
  <cols>
    <col min="1" max="1" width="7.83203125" customWidth="1"/>
    <col min="2" max="2" width="48.5" customWidth="1"/>
    <col min="3" max="3" width="7.5" customWidth="1"/>
    <col min="4" max="4" width="10.33203125" customWidth="1"/>
    <col min="5" max="7" width="8.5" customWidth="1"/>
    <col min="8" max="8" width="12" customWidth="1"/>
    <col min="9" max="9" width="9.6640625" customWidth="1"/>
    <col min="10" max="10" width="8.5" customWidth="1"/>
    <col min="11" max="11" width="9.33203125" customWidth="1"/>
    <col min="12" max="12" width="8.5" customWidth="1"/>
    <col min="13" max="13" width="10.33203125" customWidth="1"/>
    <col min="14" max="14" width="10" customWidth="1"/>
    <col min="15" max="16" width="8.5" customWidth="1"/>
    <col min="17" max="17" width="9.6640625" customWidth="1"/>
    <col min="18" max="19" width="8.5" customWidth="1"/>
    <col min="20" max="20" width="11.33203125" customWidth="1"/>
    <col min="21" max="21" width="10.33203125" customWidth="1"/>
    <col min="22" max="22" width="11.1640625" customWidth="1"/>
    <col min="23" max="23" width="8.5" style="63" customWidth="1"/>
    <col min="24" max="24" width="10.5" customWidth="1"/>
  </cols>
  <sheetData>
    <row r="1" spans="2:24" ht="16" thickBot="1">
      <c r="B1" s="118" t="s">
        <v>37</v>
      </c>
      <c r="D1" s="123" t="s">
        <v>203</v>
      </c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5"/>
      <c r="X1" s="120" t="s">
        <v>194</v>
      </c>
    </row>
    <row r="2" spans="2:24" ht="16" thickBot="1">
      <c r="B2" s="119"/>
      <c r="D2" s="123" t="s">
        <v>204</v>
      </c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4"/>
      <c r="U2" s="124"/>
      <c r="V2" s="124"/>
      <c r="W2" s="125"/>
      <c r="X2" s="121"/>
    </row>
    <row r="3" spans="2:24" ht="57.75" customHeight="1" thickBot="1">
      <c r="B3" s="126"/>
      <c r="C3" s="68"/>
      <c r="D3" s="92" t="s">
        <v>222</v>
      </c>
      <c r="E3" s="93" t="s">
        <v>223</v>
      </c>
      <c r="F3" s="94" t="s">
        <v>224</v>
      </c>
      <c r="G3" s="92" t="s">
        <v>225</v>
      </c>
      <c r="H3" s="94" t="s">
        <v>226</v>
      </c>
      <c r="I3" s="95" t="s">
        <v>227</v>
      </c>
      <c r="J3" s="93" t="s">
        <v>228</v>
      </c>
      <c r="K3" s="93" t="s">
        <v>229</v>
      </c>
      <c r="L3" s="93" t="s">
        <v>230</v>
      </c>
      <c r="M3" s="96" t="s">
        <v>196</v>
      </c>
      <c r="N3" s="92" t="s">
        <v>231</v>
      </c>
      <c r="O3" s="93" t="s">
        <v>232</v>
      </c>
      <c r="P3" s="93" t="s">
        <v>233</v>
      </c>
      <c r="Q3" s="93" t="s">
        <v>234</v>
      </c>
      <c r="R3" s="96" t="s">
        <v>235</v>
      </c>
      <c r="S3" s="92" t="s">
        <v>236</v>
      </c>
      <c r="T3" s="93" t="s">
        <v>237</v>
      </c>
      <c r="U3" s="93" t="s">
        <v>238</v>
      </c>
      <c r="V3" s="93" t="s">
        <v>239</v>
      </c>
      <c r="W3" s="97" t="s">
        <v>240</v>
      </c>
      <c r="X3" s="122"/>
    </row>
    <row r="4" spans="2:24">
      <c r="B4" s="131" t="s">
        <v>46</v>
      </c>
      <c r="C4" s="132">
        <v>1</v>
      </c>
      <c r="D4" s="53">
        <v>7</v>
      </c>
      <c r="E4" s="54">
        <f>8*5</f>
        <v>40</v>
      </c>
      <c r="F4" s="73"/>
      <c r="G4" s="53"/>
      <c r="H4" s="73">
        <v>36</v>
      </c>
      <c r="I4" s="133"/>
      <c r="J4" s="54"/>
      <c r="K4" s="54"/>
      <c r="L4" s="54"/>
      <c r="M4" s="55">
        <v>4</v>
      </c>
      <c r="N4" s="53">
        <v>11</v>
      </c>
      <c r="O4" s="54"/>
      <c r="P4" s="54">
        <v>7</v>
      </c>
      <c r="Q4" s="54"/>
      <c r="R4" s="55"/>
      <c r="S4" s="53">
        <v>7</v>
      </c>
      <c r="T4" s="54"/>
      <c r="U4" s="54"/>
      <c r="V4" s="54"/>
      <c r="W4" s="61">
        <v>10</v>
      </c>
      <c r="X4" s="62">
        <f t="shared" ref="X4:X35" si="0">SUM(D4:W4)</f>
        <v>122</v>
      </c>
    </row>
    <row r="5" spans="2:24">
      <c r="B5" s="90" t="s">
        <v>73</v>
      </c>
      <c r="C5" s="132">
        <v>3</v>
      </c>
      <c r="D5" s="53">
        <v>21</v>
      </c>
      <c r="E5" s="54">
        <v>120</v>
      </c>
      <c r="F5" s="73"/>
      <c r="G5" s="53"/>
      <c r="H5" s="73">
        <v>108</v>
      </c>
      <c r="I5" s="133"/>
      <c r="J5" s="54"/>
      <c r="K5" s="54"/>
      <c r="L5" s="54"/>
      <c r="M5" s="55">
        <v>12</v>
      </c>
      <c r="N5" s="53">
        <v>33</v>
      </c>
      <c r="O5" s="54"/>
      <c r="P5" s="54">
        <v>21</v>
      </c>
      <c r="Q5" s="54"/>
      <c r="R5" s="55"/>
      <c r="S5" s="53">
        <v>21</v>
      </c>
      <c r="T5" s="54"/>
      <c r="U5" s="54"/>
      <c r="V5" s="54"/>
      <c r="W5" s="61">
        <v>30</v>
      </c>
      <c r="X5" s="62">
        <f t="shared" si="0"/>
        <v>366</v>
      </c>
    </row>
    <row r="6" spans="2:24" s="46" customFormat="1">
      <c r="B6" s="90" t="s">
        <v>49</v>
      </c>
      <c r="C6" s="132">
        <v>1</v>
      </c>
      <c r="D6" s="53">
        <f>40*7</f>
        <v>280</v>
      </c>
      <c r="E6" s="54">
        <f>40*2+40*5+40*5+40</f>
        <v>520</v>
      </c>
      <c r="F6" s="73"/>
      <c r="G6" s="53"/>
      <c r="H6" s="73">
        <v>342</v>
      </c>
      <c r="I6" s="133">
        <v>19</v>
      </c>
      <c r="J6" s="54">
        <v>66</v>
      </c>
      <c r="K6" s="54">
        <v>39</v>
      </c>
      <c r="L6" s="54">
        <v>57</v>
      </c>
      <c r="M6" s="55">
        <v>126</v>
      </c>
      <c r="N6" s="53">
        <v>220</v>
      </c>
      <c r="O6" s="54">
        <v>20</v>
      </c>
      <c r="P6" s="54">
        <v>119</v>
      </c>
      <c r="Q6" s="54">
        <v>30</v>
      </c>
      <c r="R6" s="55">
        <v>47</v>
      </c>
      <c r="S6" s="53">
        <v>129</v>
      </c>
      <c r="T6" s="54">
        <v>45</v>
      </c>
      <c r="U6" s="54">
        <v>42</v>
      </c>
      <c r="V6" s="54">
        <v>60</v>
      </c>
      <c r="W6" s="61">
        <v>240</v>
      </c>
      <c r="X6" s="62">
        <f t="shared" si="0"/>
        <v>2401</v>
      </c>
    </row>
    <row r="7" spans="2:24" s="46" customFormat="1">
      <c r="B7" s="90" t="s">
        <v>74</v>
      </c>
      <c r="C7" s="132">
        <v>1</v>
      </c>
      <c r="D7" s="53">
        <f>40*7</f>
        <v>280</v>
      </c>
      <c r="E7" s="54">
        <f>40*2+40*5+40*5+40</f>
        <v>520</v>
      </c>
      <c r="F7" s="73"/>
      <c r="G7" s="53"/>
      <c r="H7" s="73">
        <v>342</v>
      </c>
      <c r="I7" s="133">
        <v>19</v>
      </c>
      <c r="J7" s="54">
        <v>66</v>
      </c>
      <c r="K7" s="54">
        <v>39</v>
      </c>
      <c r="L7" s="54">
        <v>57</v>
      </c>
      <c r="M7" s="55">
        <v>126</v>
      </c>
      <c r="N7" s="53">
        <v>220</v>
      </c>
      <c r="O7" s="54">
        <v>20</v>
      </c>
      <c r="P7" s="54">
        <v>119</v>
      </c>
      <c r="Q7" s="54">
        <v>30</v>
      </c>
      <c r="R7" s="55">
        <v>47</v>
      </c>
      <c r="S7" s="53">
        <v>129</v>
      </c>
      <c r="T7" s="54">
        <v>45</v>
      </c>
      <c r="U7" s="54">
        <v>42</v>
      </c>
      <c r="V7" s="54">
        <v>60</v>
      </c>
      <c r="W7" s="61">
        <v>240</v>
      </c>
      <c r="X7" s="62">
        <f t="shared" si="0"/>
        <v>2401</v>
      </c>
    </row>
    <row r="8" spans="2:24" s="46" customFormat="1">
      <c r="B8" s="90" t="s">
        <v>50</v>
      </c>
      <c r="C8" s="132"/>
      <c r="D8" s="53"/>
      <c r="E8" s="54"/>
      <c r="F8" s="73"/>
      <c r="G8" s="53">
        <v>507</v>
      </c>
      <c r="H8" s="73"/>
      <c r="I8" s="133">
        <v>43</v>
      </c>
      <c r="J8" s="54">
        <v>22</v>
      </c>
      <c r="K8" s="54"/>
      <c r="L8" s="54"/>
      <c r="M8" s="55">
        <v>159</v>
      </c>
      <c r="N8" s="53">
        <v>90</v>
      </c>
      <c r="O8" s="54"/>
      <c r="P8" s="54"/>
      <c r="Q8" s="54">
        <v>20</v>
      </c>
      <c r="R8" s="55"/>
      <c r="S8" s="53">
        <v>69</v>
      </c>
      <c r="T8" s="54"/>
      <c r="U8" s="54"/>
      <c r="V8" s="54">
        <v>48</v>
      </c>
      <c r="W8" s="61">
        <v>480</v>
      </c>
      <c r="X8" s="62">
        <f t="shared" si="0"/>
        <v>1438</v>
      </c>
    </row>
    <row r="9" spans="2:24" s="46" customFormat="1">
      <c r="B9" s="90" t="s">
        <v>75</v>
      </c>
      <c r="C9" s="132"/>
      <c r="D9" s="53"/>
      <c r="E9" s="54"/>
      <c r="F9" s="73"/>
      <c r="G9" s="53">
        <v>507</v>
      </c>
      <c r="H9" s="73"/>
      <c r="I9" s="133">
        <v>43</v>
      </c>
      <c r="J9" s="54">
        <v>22</v>
      </c>
      <c r="K9" s="54"/>
      <c r="L9" s="54"/>
      <c r="M9" s="55">
        <v>159</v>
      </c>
      <c r="N9" s="53">
        <v>90</v>
      </c>
      <c r="O9" s="54"/>
      <c r="P9" s="54"/>
      <c r="Q9" s="54">
        <v>20</v>
      </c>
      <c r="R9" s="55"/>
      <c r="S9" s="53">
        <v>69</v>
      </c>
      <c r="T9" s="54"/>
      <c r="U9" s="54"/>
      <c r="V9" s="54">
        <v>48</v>
      </c>
      <c r="W9" s="61">
        <v>480</v>
      </c>
      <c r="X9" s="62">
        <f t="shared" si="0"/>
        <v>1438</v>
      </c>
    </row>
    <row r="10" spans="2:24">
      <c r="B10" s="90" t="s">
        <v>185</v>
      </c>
      <c r="C10" s="132">
        <v>1</v>
      </c>
      <c r="D10" s="53">
        <f>1+7+1+1</f>
        <v>10</v>
      </c>
      <c r="E10" s="54">
        <v>21</v>
      </c>
      <c r="F10" s="73">
        <f>1+1</f>
        <v>2</v>
      </c>
      <c r="G10" s="53">
        <v>21</v>
      </c>
      <c r="H10" s="73">
        <v>12</v>
      </c>
      <c r="I10" s="133">
        <f>3+1</f>
        <v>4</v>
      </c>
      <c r="J10" s="54">
        <f>3+1</f>
        <v>4</v>
      </c>
      <c r="K10" s="54">
        <f>1+1</f>
        <v>2</v>
      </c>
      <c r="L10" s="54">
        <f>2+1</f>
        <v>3</v>
      </c>
      <c r="M10" s="55">
        <f>12+1</f>
        <v>13</v>
      </c>
      <c r="N10" s="53">
        <v>14</v>
      </c>
      <c r="O10" s="54">
        <v>5</v>
      </c>
      <c r="P10" s="54">
        <v>6</v>
      </c>
      <c r="Q10" s="54">
        <v>2</v>
      </c>
      <c r="R10" s="55">
        <v>2</v>
      </c>
      <c r="S10" s="53">
        <v>9</v>
      </c>
      <c r="T10" s="54">
        <v>2</v>
      </c>
      <c r="U10" s="54">
        <v>2</v>
      </c>
      <c r="V10" s="54">
        <v>4</v>
      </c>
      <c r="W10" s="61">
        <v>21</v>
      </c>
      <c r="X10" s="62">
        <f t="shared" si="0"/>
        <v>159</v>
      </c>
    </row>
    <row r="11" spans="2:24">
      <c r="B11" s="90" t="s">
        <v>45</v>
      </c>
      <c r="C11" s="132">
        <v>1</v>
      </c>
      <c r="D11" s="53">
        <f>1+7</f>
        <v>8</v>
      </c>
      <c r="E11" s="54">
        <f>2+5+5+5+1</f>
        <v>18</v>
      </c>
      <c r="F11" s="73"/>
      <c r="G11" s="53">
        <v>20</v>
      </c>
      <c r="H11" s="73">
        <v>12</v>
      </c>
      <c r="I11" s="133">
        <v>3</v>
      </c>
      <c r="J11" s="54">
        <v>3</v>
      </c>
      <c r="K11" s="54">
        <v>1</v>
      </c>
      <c r="L11" s="54">
        <v>2</v>
      </c>
      <c r="M11" s="55">
        <v>12</v>
      </c>
      <c r="N11" s="53">
        <v>14</v>
      </c>
      <c r="O11" s="54">
        <v>5</v>
      </c>
      <c r="P11" s="54">
        <v>6</v>
      </c>
      <c r="Q11" s="54">
        <v>2</v>
      </c>
      <c r="R11" s="55">
        <v>2</v>
      </c>
      <c r="S11" s="53">
        <v>9</v>
      </c>
      <c r="T11" s="54">
        <v>2</v>
      </c>
      <c r="U11" s="54">
        <v>2</v>
      </c>
      <c r="V11" s="54">
        <v>4</v>
      </c>
      <c r="W11" s="61">
        <v>19</v>
      </c>
      <c r="X11" s="62">
        <f t="shared" si="0"/>
        <v>144</v>
      </c>
    </row>
    <row r="12" spans="2:24">
      <c r="B12" s="90" t="s">
        <v>72</v>
      </c>
      <c r="C12" s="132">
        <v>1</v>
      </c>
      <c r="D12" s="53">
        <f>1+7</f>
        <v>8</v>
      </c>
      <c r="E12" s="54">
        <f>2+5+5+5+1</f>
        <v>18</v>
      </c>
      <c r="F12" s="73"/>
      <c r="G12" s="53">
        <v>20</v>
      </c>
      <c r="H12" s="73">
        <v>12</v>
      </c>
      <c r="I12" s="133">
        <v>3</v>
      </c>
      <c r="J12" s="54">
        <v>3</v>
      </c>
      <c r="K12" s="54">
        <v>1</v>
      </c>
      <c r="L12" s="54">
        <v>2</v>
      </c>
      <c r="M12" s="55">
        <v>12</v>
      </c>
      <c r="N12" s="53">
        <v>14</v>
      </c>
      <c r="O12" s="54">
        <v>5</v>
      </c>
      <c r="P12" s="54">
        <v>6</v>
      </c>
      <c r="Q12" s="54">
        <v>2</v>
      </c>
      <c r="R12" s="55">
        <v>2</v>
      </c>
      <c r="S12" s="53">
        <v>9</v>
      </c>
      <c r="T12" s="54">
        <v>2</v>
      </c>
      <c r="U12" s="54">
        <v>2</v>
      </c>
      <c r="V12" s="54">
        <v>4</v>
      </c>
      <c r="W12" s="61">
        <v>19</v>
      </c>
      <c r="X12" s="62">
        <f t="shared" si="0"/>
        <v>144</v>
      </c>
    </row>
    <row r="13" spans="2:24">
      <c r="B13" s="90" t="s">
        <v>52</v>
      </c>
      <c r="C13" s="132"/>
      <c r="D13" s="53"/>
      <c r="E13" s="54"/>
      <c r="F13" s="73"/>
      <c r="G13" s="53"/>
      <c r="H13" s="73"/>
      <c r="I13" s="133"/>
      <c r="J13" s="54"/>
      <c r="K13" s="54"/>
      <c r="L13" s="54"/>
      <c r="M13" s="55">
        <v>2</v>
      </c>
      <c r="N13" s="53">
        <v>2</v>
      </c>
      <c r="O13" s="54"/>
      <c r="P13" s="54"/>
      <c r="Q13" s="54"/>
      <c r="R13" s="55"/>
      <c r="S13" s="53"/>
      <c r="T13" s="54"/>
      <c r="U13" s="54"/>
      <c r="V13" s="54"/>
      <c r="W13" s="61"/>
      <c r="X13" s="62">
        <f t="shared" si="0"/>
        <v>4</v>
      </c>
    </row>
    <row r="14" spans="2:24">
      <c r="B14" s="90" t="s">
        <v>112</v>
      </c>
      <c r="C14" s="132">
        <v>1</v>
      </c>
      <c r="D14" s="53">
        <f>2+7</f>
        <v>9</v>
      </c>
      <c r="E14" s="54">
        <f>2+5+5+10+1+1</f>
        <v>24</v>
      </c>
      <c r="F14" s="73"/>
      <c r="G14" s="53">
        <v>19</v>
      </c>
      <c r="H14" s="73">
        <v>15</v>
      </c>
      <c r="I14" s="133">
        <v>3</v>
      </c>
      <c r="J14" s="54">
        <v>3</v>
      </c>
      <c r="K14" s="54">
        <v>1</v>
      </c>
      <c r="L14" s="54">
        <v>2</v>
      </c>
      <c r="M14" s="55">
        <v>13</v>
      </c>
      <c r="N14" s="53">
        <v>15</v>
      </c>
      <c r="O14" s="54">
        <v>5</v>
      </c>
      <c r="P14" s="54">
        <v>7</v>
      </c>
      <c r="Q14" s="54">
        <v>2</v>
      </c>
      <c r="R14" s="55">
        <v>2</v>
      </c>
      <c r="S14" s="53">
        <v>14</v>
      </c>
      <c r="T14" s="54">
        <v>2</v>
      </c>
      <c r="U14" s="54">
        <v>4</v>
      </c>
      <c r="V14" s="54">
        <v>8</v>
      </c>
      <c r="W14" s="61">
        <v>25</v>
      </c>
      <c r="X14" s="62">
        <f t="shared" si="0"/>
        <v>173</v>
      </c>
    </row>
    <row r="15" spans="2:24">
      <c r="B15" s="90" t="s">
        <v>187</v>
      </c>
      <c r="C15" s="132">
        <v>1</v>
      </c>
      <c r="D15" s="53">
        <f>8+4</f>
        <v>12</v>
      </c>
      <c r="E15" s="54">
        <v>11</v>
      </c>
      <c r="F15" s="73"/>
      <c r="G15" s="53">
        <v>5</v>
      </c>
      <c r="H15" s="73">
        <v>1</v>
      </c>
      <c r="I15" s="133"/>
      <c r="J15" s="54"/>
      <c r="K15" s="54"/>
      <c r="L15" s="54"/>
      <c r="M15" s="55">
        <v>4</v>
      </c>
      <c r="N15" s="53"/>
      <c r="O15" s="54"/>
      <c r="P15" s="54"/>
      <c r="Q15" s="54"/>
      <c r="R15" s="55"/>
      <c r="S15" s="53">
        <v>8</v>
      </c>
      <c r="T15" s="54"/>
      <c r="U15" s="54"/>
      <c r="V15" s="54"/>
      <c r="W15" s="61"/>
      <c r="X15" s="62">
        <f t="shared" si="0"/>
        <v>41</v>
      </c>
    </row>
    <row r="16" spans="2:24">
      <c r="B16" s="90" t="s">
        <v>53</v>
      </c>
      <c r="C16" s="132">
        <v>1</v>
      </c>
      <c r="D16" s="53">
        <v>0</v>
      </c>
      <c r="E16" s="54">
        <v>3</v>
      </c>
      <c r="F16" s="73"/>
      <c r="G16" s="53"/>
      <c r="H16" s="73"/>
      <c r="I16" s="133"/>
      <c r="J16" s="54"/>
      <c r="K16" s="54"/>
      <c r="L16" s="54"/>
      <c r="M16" s="55"/>
      <c r="N16" s="53"/>
      <c r="O16" s="54"/>
      <c r="P16" s="54"/>
      <c r="Q16" s="54"/>
      <c r="R16" s="55"/>
      <c r="S16" s="53"/>
      <c r="T16" s="54"/>
      <c r="U16" s="54"/>
      <c r="V16" s="54"/>
      <c r="W16" s="61">
        <v>3</v>
      </c>
      <c r="X16" s="62">
        <f t="shared" si="0"/>
        <v>6</v>
      </c>
    </row>
    <row r="17" spans="1:24">
      <c r="B17" s="90" t="s">
        <v>93</v>
      </c>
      <c r="C17" s="132">
        <v>6</v>
      </c>
      <c r="D17" s="53">
        <v>0</v>
      </c>
      <c r="E17" s="54">
        <v>18</v>
      </c>
      <c r="F17" s="73"/>
      <c r="G17" s="53"/>
      <c r="H17" s="73"/>
      <c r="I17" s="133"/>
      <c r="J17" s="54"/>
      <c r="K17" s="54"/>
      <c r="L17" s="54"/>
      <c r="M17" s="55"/>
      <c r="N17" s="53"/>
      <c r="O17" s="54"/>
      <c r="P17" s="54"/>
      <c r="Q17" s="54"/>
      <c r="R17" s="55"/>
      <c r="S17" s="53"/>
      <c r="T17" s="54"/>
      <c r="U17" s="54"/>
      <c r="V17" s="54"/>
      <c r="W17" s="61">
        <v>18</v>
      </c>
      <c r="X17" s="62">
        <f t="shared" si="0"/>
        <v>36</v>
      </c>
    </row>
    <row r="18" spans="1:24">
      <c r="B18" s="90" t="s">
        <v>132</v>
      </c>
      <c r="C18" s="132">
        <v>1</v>
      </c>
      <c r="D18" s="53">
        <v>0</v>
      </c>
      <c r="E18" s="54">
        <v>5</v>
      </c>
      <c r="F18" s="73"/>
      <c r="G18" s="53"/>
      <c r="H18" s="73"/>
      <c r="I18" s="133"/>
      <c r="J18" s="54"/>
      <c r="K18" s="54"/>
      <c r="L18" s="54"/>
      <c r="M18" s="55"/>
      <c r="N18" s="53"/>
      <c r="O18" s="54"/>
      <c r="P18" s="54"/>
      <c r="Q18" s="54"/>
      <c r="R18" s="55"/>
      <c r="S18" s="53"/>
      <c r="T18" s="54"/>
      <c r="U18" s="54"/>
      <c r="V18" s="54"/>
      <c r="W18" s="61">
        <v>5</v>
      </c>
      <c r="X18" s="62">
        <f t="shared" si="0"/>
        <v>10</v>
      </c>
    </row>
    <row r="19" spans="1:24">
      <c r="B19" s="90" t="s">
        <v>91</v>
      </c>
      <c r="C19" s="132">
        <v>2</v>
      </c>
      <c r="D19" s="53">
        <v>0</v>
      </c>
      <c r="E19" s="54">
        <v>10</v>
      </c>
      <c r="F19" s="73"/>
      <c r="G19" s="53"/>
      <c r="H19" s="73"/>
      <c r="I19" s="133"/>
      <c r="J19" s="54"/>
      <c r="K19" s="54"/>
      <c r="L19" s="54"/>
      <c r="M19" s="55"/>
      <c r="N19" s="53"/>
      <c r="O19" s="54"/>
      <c r="P19" s="54"/>
      <c r="Q19" s="54"/>
      <c r="R19" s="55"/>
      <c r="S19" s="53"/>
      <c r="T19" s="54"/>
      <c r="U19" s="54"/>
      <c r="V19" s="54"/>
      <c r="W19" s="61">
        <v>10</v>
      </c>
      <c r="X19" s="62">
        <f t="shared" si="0"/>
        <v>20</v>
      </c>
    </row>
    <row r="20" spans="1:24">
      <c r="B20" s="90" t="s">
        <v>141</v>
      </c>
      <c r="C20" s="132">
        <v>1</v>
      </c>
      <c r="D20" s="53">
        <v>8</v>
      </c>
      <c r="E20" s="54">
        <v>6</v>
      </c>
      <c r="F20" s="73"/>
      <c r="G20" s="53"/>
      <c r="H20" s="73"/>
      <c r="I20" s="133"/>
      <c r="J20" s="54"/>
      <c r="K20" s="54"/>
      <c r="L20" s="54"/>
      <c r="M20" s="55"/>
      <c r="N20" s="53"/>
      <c r="O20" s="54"/>
      <c r="P20" s="54"/>
      <c r="Q20" s="54"/>
      <c r="R20" s="55"/>
      <c r="S20" s="53">
        <v>8</v>
      </c>
      <c r="T20" s="54"/>
      <c r="U20" s="54"/>
      <c r="V20" s="54"/>
      <c r="W20" s="61"/>
      <c r="X20" s="62">
        <f t="shared" si="0"/>
        <v>22</v>
      </c>
    </row>
    <row r="21" spans="1:24">
      <c r="B21" s="90" t="s">
        <v>118</v>
      </c>
      <c r="C21" s="132">
        <v>1</v>
      </c>
      <c r="D21" s="53">
        <v>4</v>
      </c>
      <c r="E21" s="54">
        <v>2</v>
      </c>
      <c r="F21" s="73"/>
      <c r="G21" s="53"/>
      <c r="H21" s="73"/>
      <c r="I21" s="133"/>
      <c r="J21" s="54"/>
      <c r="K21" s="54"/>
      <c r="L21" s="54"/>
      <c r="M21" s="55"/>
      <c r="N21" s="53"/>
      <c r="O21" s="54"/>
      <c r="P21" s="54"/>
      <c r="Q21" s="54"/>
      <c r="R21" s="55"/>
      <c r="S21" s="53">
        <v>4</v>
      </c>
      <c r="T21" s="54"/>
      <c r="U21" s="54"/>
      <c r="V21" s="54"/>
      <c r="W21" s="61"/>
      <c r="X21" s="62">
        <f t="shared" si="0"/>
        <v>10</v>
      </c>
    </row>
    <row r="22" spans="1:24">
      <c r="B22" s="90" t="s">
        <v>128</v>
      </c>
      <c r="C22" s="132">
        <v>1</v>
      </c>
      <c r="D22" s="53">
        <v>2</v>
      </c>
      <c r="E22" s="54"/>
      <c r="F22" s="73"/>
      <c r="G22" s="53"/>
      <c r="H22" s="73"/>
      <c r="I22" s="133"/>
      <c r="J22" s="54"/>
      <c r="K22" s="54"/>
      <c r="L22" s="54"/>
      <c r="M22" s="55"/>
      <c r="N22" s="53"/>
      <c r="O22" s="54"/>
      <c r="P22" s="54"/>
      <c r="Q22" s="54"/>
      <c r="R22" s="55"/>
      <c r="S22" s="53">
        <v>2</v>
      </c>
      <c r="T22" s="54"/>
      <c r="U22" s="54"/>
      <c r="V22" s="54"/>
      <c r="W22" s="61"/>
      <c r="X22" s="62">
        <f t="shared" si="0"/>
        <v>4</v>
      </c>
    </row>
    <row r="23" spans="1:24">
      <c r="B23" s="90" t="s">
        <v>137</v>
      </c>
      <c r="C23" s="132">
        <v>1</v>
      </c>
      <c r="D23" s="53">
        <v>2</v>
      </c>
      <c r="E23" s="54">
        <v>1</v>
      </c>
      <c r="F23" s="73"/>
      <c r="G23" s="53"/>
      <c r="H23" s="73"/>
      <c r="I23" s="133"/>
      <c r="J23" s="54"/>
      <c r="K23" s="54"/>
      <c r="L23" s="54"/>
      <c r="M23" s="55"/>
      <c r="N23" s="53"/>
      <c r="O23" s="54"/>
      <c r="P23" s="54"/>
      <c r="Q23" s="54"/>
      <c r="R23" s="55"/>
      <c r="S23" s="53">
        <v>2</v>
      </c>
      <c r="T23" s="54"/>
      <c r="U23" s="54"/>
      <c r="V23" s="54"/>
      <c r="W23" s="61"/>
      <c r="X23" s="62">
        <f t="shared" si="0"/>
        <v>5</v>
      </c>
    </row>
    <row r="24" spans="1:24">
      <c r="A24" s="42"/>
      <c r="B24" s="90" t="s">
        <v>58</v>
      </c>
      <c r="C24" s="117">
        <v>1</v>
      </c>
      <c r="D24" s="134">
        <f>8+4</f>
        <v>12</v>
      </c>
      <c r="E24" s="135">
        <v>4</v>
      </c>
      <c r="F24" s="136"/>
      <c r="G24" s="134"/>
      <c r="H24" s="136"/>
      <c r="I24" s="137"/>
      <c r="J24" s="135"/>
      <c r="K24" s="135"/>
      <c r="L24" s="135"/>
      <c r="M24" s="138"/>
      <c r="N24" s="134"/>
      <c r="O24" s="135"/>
      <c r="P24" s="135"/>
      <c r="Q24" s="135"/>
      <c r="R24" s="138"/>
      <c r="S24" s="134">
        <v>8</v>
      </c>
      <c r="T24" s="135"/>
      <c r="U24" s="135"/>
      <c r="V24" s="135"/>
      <c r="W24" s="139"/>
      <c r="X24" s="62">
        <f t="shared" si="0"/>
        <v>24</v>
      </c>
    </row>
    <row r="25" spans="1:24">
      <c r="A25" s="42"/>
      <c r="B25" s="90" t="s">
        <v>94</v>
      </c>
      <c r="C25" s="117">
        <v>4</v>
      </c>
      <c r="D25" s="134">
        <f>32+16</f>
        <v>48</v>
      </c>
      <c r="E25" s="135">
        <v>16</v>
      </c>
      <c r="F25" s="136"/>
      <c r="G25" s="134"/>
      <c r="H25" s="136"/>
      <c r="I25" s="137"/>
      <c r="J25" s="135"/>
      <c r="K25" s="135"/>
      <c r="L25" s="135"/>
      <c r="M25" s="138"/>
      <c r="N25" s="134"/>
      <c r="O25" s="135"/>
      <c r="P25" s="135"/>
      <c r="Q25" s="135"/>
      <c r="R25" s="138"/>
      <c r="S25" s="134">
        <v>32</v>
      </c>
      <c r="T25" s="135"/>
      <c r="U25" s="135"/>
      <c r="V25" s="135"/>
      <c r="W25" s="139"/>
      <c r="X25" s="62">
        <f t="shared" si="0"/>
        <v>96</v>
      </c>
    </row>
    <row r="26" spans="1:24">
      <c r="B26" s="90" t="s">
        <v>60</v>
      </c>
      <c r="C26" s="132">
        <v>1</v>
      </c>
      <c r="D26" s="53">
        <v>5</v>
      </c>
      <c r="E26" s="54"/>
      <c r="F26" s="73"/>
      <c r="G26" s="53"/>
      <c r="H26" s="73"/>
      <c r="I26" s="133"/>
      <c r="J26" s="54"/>
      <c r="K26" s="54"/>
      <c r="L26" s="54"/>
      <c r="M26" s="55"/>
      <c r="N26" s="53"/>
      <c r="O26" s="54"/>
      <c r="P26" s="54"/>
      <c r="Q26" s="54"/>
      <c r="R26" s="55"/>
      <c r="S26" s="53">
        <v>5</v>
      </c>
      <c r="T26" s="54"/>
      <c r="U26" s="54"/>
      <c r="V26" s="54"/>
      <c r="W26" s="61"/>
      <c r="X26" s="62">
        <f t="shared" si="0"/>
        <v>10</v>
      </c>
    </row>
    <row r="27" spans="1:24">
      <c r="B27" s="90" t="s">
        <v>78</v>
      </c>
      <c r="C27" s="132">
        <v>3</v>
      </c>
      <c r="D27" s="53">
        <v>15</v>
      </c>
      <c r="E27" s="54"/>
      <c r="F27" s="73"/>
      <c r="G27" s="53"/>
      <c r="H27" s="73"/>
      <c r="I27" s="133"/>
      <c r="J27" s="54"/>
      <c r="K27" s="54"/>
      <c r="L27" s="54"/>
      <c r="M27" s="55"/>
      <c r="N27" s="53"/>
      <c r="O27" s="54"/>
      <c r="P27" s="54"/>
      <c r="Q27" s="54"/>
      <c r="R27" s="55"/>
      <c r="S27" s="53">
        <v>15</v>
      </c>
      <c r="T27" s="54"/>
      <c r="U27" s="54"/>
      <c r="V27" s="54"/>
      <c r="W27" s="61"/>
      <c r="X27" s="62">
        <f t="shared" si="0"/>
        <v>30</v>
      </c>
    </row>
    <row r="28" spans="1:24">
      <c r="B28" s="90" t="s">
        <v>81</v>
      </c>
      <c r="C28" s="132">
        <v>1</v>
      </c>
      <c r="D28" s="53">
        <v>7</v>
      </c>
      <c r="E28" s="54"/>
      <c r="F28" s="73"/>
      <c r="G28" s="53"/>
      <c r="H28" s="73"/>
      <c r="I28" s="133"/>
      <c r="J28" s="54"/>
      <c r="K28" s="54"/>
      <c r="L28" s="54"/>
      <c r="M28" s="55"/>
      <c r="N28" s="53"/>
      <c r="O28" s="54"/>
      <c r="P28" s="54"/>
      <c r="Q28" s="54"/>
      <c r="R28" s="55"/>
      <c r="S28" s="53">
        <v>7</v>
      </c>
      <c r="T28" s="54"/>
      <c r="U28" s="54"/>
      <c r="V28" s="54"/>
      <c r="W28" s="61"/>
      <c r="X28" s="62">
        <f t="shared" si="0"/>
        <v>14</v>
      </c>
    </row>
    <row r="29" spans="1:24">
      <c r="B29" s="90" t="s">
        <v>125</v>
      </c>
      <c r="C29" s="132">
        <v>1</v>
      </c>
      <c r="D29" s="53">
        <v>4</v>
      </c>
      <c r="E29" s="54"/>
      <c r="F29" s="73"/>
      <c r="G29" s="53"/>
      <c r="H29" s="73"/>
      <c r="I29" s="133"/>
      <c r="J29" s="54"/>
      <c r="K29" s="54"/>
      <c r="L29" s="54"/>
      <c r="M29" s="55"/>
      <c r="N29" s="53"/>
      <c r="O29" s="54"/>
      <c r="P29" s="54"/>
      <c r="Q29" s="54"/>
      <c r="R29" s="55"/>
      <c r="S29" s="53">
        <v>4</v>
      </c>
      <c r="T29" s="54"/>
      <c r="U29" s="54"/>
      <c r="V29" s="54"/>
      <c r="W29" s="61"/>
      <c r="X29" s="62">
        <f t="shared" si="0"/>
        <v>8</v>
      </c>
    </row>
    <row r="30" spans="1:24">
      <c r="B30" s="90" t="s">
        <v>88</v>
      </c>
      <c r="C30" s="132">
        <v>2</v>
      </c>
      <c r="D30" s="53"/>
      <c r="E30" s="54">
        <v>24</v>
      </c>
      <c r="F30" s="73"/>
      <c r="G30" s="53"/>
      <c r="H30" s="73"/>
      <c r="I30" s="133"/>
      <c r="J30" s="54"/>
      <c r="K30" s="54"/>
      <c r="L30" s="54"/>
      <c r="M30" s="55"/>
      <c r="N30" s="53"/>
      <c r="O30" s="54"/>
      <c r="P30" s="54"/>
      <c r="Q30" s="54"/>
      <c r="R30" s="55"/>
      <c r="S30" s="53"/>
      <c r="T30" s="54"/>
      <c r="U30" s="54"/>
      <c r="V30" s="54"/>
      <c r="W30" s="61"/>
      <c r="X30" s="62">
        <f t="shared" si="0"/>
        <v>24</v>
      </c>
    </row>
    <row r="31" spans="1:24">
      <c r="B31" s="90" t="s">
        <v>65</v>
      </c>
      <c r="C31" s="132">
        <v>1</v>
      </c>
      <c r="D31" s="53"/>
      <c r="E31" s="54">
        <v>8</v>
      </c>
      <c r="F31" s="73"/>
      <c r="G31" s="53"/>
      <c r="H31" s="73"/>
      <c r="I31" s="133"/>
      <c r="J31" s="54"/>
      <c r="K31" s="54"/>
      <c r="L31" s="54"/>
      <c r="M31" s="55"/>
      <c r="N31" s="53"/>
      <c r="O31" s="54"/>
      <c r="P31" s="54"/>
      <c r="Q31" s="54"/>
      <c r="R31" s="55"/>
      <c r="S31" s="53"/>
      <c r="T31" s="54"/>
      <c r="U31" s="54"/>
      <c r="V31" s="54"/>
      <c r="W31" s="61"/>
      <c r="X31" s="62">
        <f t="shared" si="0"/>
        <v>8</v>
      </c>
    </row>
    <row r="32" spans="1:24">
      <c r="B32" s="90" t="s">
        <v>104</v>
      </c>
      <c r="C32" s="132">
        <v>1</v>
      </c>
      <c r="D32" s="53">
        <v>1</v>
      </c>
      <c r="E32" s="54"/>
      <c r="F32" s="73"/>
      <c r="G32" s="53"/>
      <c r="H32" s="73"/>
      <c r="I32" s="133"/>
      <c r="J32" s="54"/>
      <c r="K32" s="54"/>
      <c r="L32" s="54"/>
      <c r="M32" s="55"/>
      <c r="N32" s="53"/>
      <c r="O32" s="54"/>
      <c r="P32" s="54"/>
      <c r="Q32" s="54"/>
      <c r="R32" s="55"/>
      <c r="S32" s="53">
        <v>1</v>
      </c>
      <c r="T32" s="54"/>
      <c r="U32" s="54"/>
      <c r="V32" s="54"/>
      <c r="W32" s="61"/>
      <c r="X32" s="62">
        <f t="shared" si="0"/>
        <v>2</v>
      </c>
    </row>
    <row r="33" spans="2:24">
      <c r="B33" s="90" t="s">
        <v>131</v>
      </c>
      <c r="C33" s="132">
        <v>1</v>
      </c>
      <c r="D33" s="53">
        <f>2+1+1</f>
        <v>4</v>
      </c>
      <c r="E33" s="54">
        <v>5</v>
      </c>
      <c r="F33" s="73">
        <f>1+2</f>
        <v>3</v>
      </c>
      <c r="G33" s="53">
        <v>2</v>
      </c>
      <c r="H33" s="73"/>
      <c r="I33" s="133">
        <v>1</v>
      </c>
      <c r="J33" s="54">
        <v>1</v>
      </c>
      <c r="K33" s="54">
        <v>1</v>
      </c>
      <c r="L33" s="54">
        <v>1</v>
      </c>
      <c r="M33" s="54">
        <v>1</v>
      </c>
      <c r="N33" s="53"/>
      <c r="O33" s="54"/>
      <c r="P33" s="54"/>
      <c r="Q33" s="54"/>
      <c r="R33" s="55"/>
      <c r="S33" s="53">
        <v>2</v>
      </c>
      <c r="T33" s="54"/>
      <c r="U33" s="54"/>
      <c r="V33" s="54"/>
      <c r="W33" s="61">
        <v>1</v>
      </c>
      <c r="X33" s="62">
        <f t="shared" si="0"/>
        <v>22</v>
      </c>
    </row>
    <row r="34" spans="2:24">
      <c r="B34" s="90" t="s">
        <v>43</v>
      </c>
      <c r="C34" s="132">
        <v>1</v>
      </c>
      <c r="D34" s="53">
        <v>7</v>
      </c>
      <c r="E34" s="54">
        <v>7</v>
      </c>
      <c r="F34" s="73">
        <v>7</v>
      </c>
      <c r="G34" s="53">
        <v>7</v>
      </c>
      <c r="H34" s="73"/>
      <c r="I34" s="133">
        <v>4</v>
      </c>
      <c r="J34" s="54">
        <v>4</v>
      </c>
      <c r="K34" s="54">
        <v>4</v>
      </c>
      <c r="L34" s="54">
        <v>4</v>
      </c>
      <c r="M34" s="54">
        <v>4</v>
      </c>
      <c r="N34" s="53"/>
      <c r="O34" s="54"/>
      <c r="P34" s="54"/>
      <c r="Q34" s="54"/>
      <c r="R34" s="55"/>
      <c r="S34" s="53">
        <v>6</v>
      </c>
      <c r="T34" s="54"/>
      <c r="U34" s="54"/>
      <c r="V34" s="54"/>
      <c r="W34" s="61">
        <v>7</v>
      </c>
      <c r="X34" s="62">
        <f t="shared" si="0"/>
        <v>61</v>
      </c>
    </row>
    <row r="35" spans="2:24">
      <c r="B35" s="90" t="s">
        <v>42</v>
      </c>
      <c r="C35" s="132">
        <v>1</v>
      </c>
      <c r="D35" s="53">
        <v>7</v>
      </c>
      <c r="E35" s="54">
        <v>7</v>
      </c>
      <c r="F35" s="73">
        <v>7</v>
      </c>
      <c r="G35" s="53">
        <v>7</v>
      </c>
      <c r="H35" s="73"/>
      <c r="I35" s="133">
        <v>3</v>
      </c>
      <c r="J35" s="54">
        <v>3</v>
      </c>
      <c r="K35" s="54">
        <v>3</v>
      </c>
      <c r="L35" s="54">
        <v>3</v>
      </c>
      <c r="M35" s="54">
        <v>3</v>
      </c>
      <c r="N35" s="53"/>
      <c r="O35" s="54"/>
      <c r="P35" s="54"/>
      <c r="Q35" s="54"/>
      <c r="R35" s="55"/>
      <c r="S35" s="53">
        <v>5</v>
      </c>
      <c r="T35" s="54"/>
      <c r="U35" s="54"/>
      <c r="V35" s="54"/>
      <c r="W35" s="61">
        <v>7</v>
      </c>
      <c r="X35" s="62">
        <f t="shared" si="0"/>
        <v>55</v>
      </c>
    </row>
    <row r="36" spans="2:24">
      <c r="B36" s="90" t="s">
        <v>90</v>
      </c>
      <c r="C36" s="132">
        <v>3</v>
      </c>
      <c r="D36" s="53">
        <v>42</v>
      </c>
      <c r="E36" s="54">
        <v>42</v>
      </c>
      <c r="F36" s="73">
        <v>40</v>
      </c>
      <c r="G36" s="53">
        <v>40</v>
      </c>
      <c r="H36" s="73"/>
      <c r="I36" s="133">
        <v>21</v>
      </c>
      <c r="J36" s="54">
        <v>21</v>
      </c>
      <c r="K36" s="54">
        <v>21</v>
      </c>
      <c r="L36" s="54">
        <v>21</v>
      </c>
      <c r="M36" s="54">
        <v>21</v>
      </c>
      <c r="N36" s="53"/>
      <c r="O36" s="54"/>
      <c r="P36" s="54"/>
      <c r="Q36" s="54"/>
      <c r="R36" s="55"/>
      <c r="S36" s="53">
        <v>33</v>
      </c>
      <c r="T36" s="54"/>
      <c r="U36" s="54"/>
      <c r="V36" s="54"/>
      <c r="W36" s="61">
        <v>42</v>
      </c>
      <c r="X36" s="62">
        <f t="shared" ref="X36:X67" si="1">SUM(D36:W36)</f>
        <v>344</v>
      </c>
    </row>
    <row r="37" spans="2:24">
      <c r="B37" s="90" t="s">
        <v>115</v>
      </c>
      <c r="C37" s="132">
        <v>1</v>
      </c>
      <c r="D37" s="53">
        <v>2</v>
      </c>
      <c r="E37" s="54">
        <v>2</v>
      </c>
      <c r="F37" s="73">
        <v>2</v>
      </c>
      <c r="G37" s="53">
        <v>2</v>
      </c>
      <c r="H37" s="73"/>
      <c r="I37" s="133">
        <v>2</v>
      </c>
      <c r="J37" s="54">
        <v>2</v>
      </c>
      <c r="K37" s="54">
        <v>2</v>
      </c>
      <c r="L37" s="54">
        <v>2</v>
      </c>
      <c r="M37" s="54">
        <v>2</v>
      </c>
      <c r="N37" s="53"/>
      <c r="O37" s="54"/>
      <c r="P37" s="54"/>
      <c r="Q37" s="54"/>
      <c r="R37" s="55"/>
      <c r="S37" s="53"/>
      <c r="T37" s="54"/>
      <c r="U37" s="54"/>
      <c r="V37" s="54"/>
      <c r="W37" s="61"/>
      <c r="X37" s="62">
        <f t="shared" si="1"/>
        <v>18</v>
      </c>
    </row>
    <row r="38" spans="2:24">
      <c r="B38" s="90" t="s">
        <v>117</v>
      </c>
      <c r="C38" s="132">
        <v>1</v>
      </c>
      <c r="D38" s="53">
        <v>4</v>
      </c>
      <c r="E38" s="54">
        <v>4</v>
      </c>
      <c r="F38" s="73">
        <v>8</v>
      </c>
      <c r="G38" s="53">
        <v>8</v>
      </c>
      <c r="H38" s="73"/>
      <c r="I38" s="133">
        <v>2</v>
      </c>
      <c r="J38" s="54">
        <v>2</v>
      </c>
      <c r="K38" s="54">
        <v>2</v>
      </c>
      <c r="L38" s="54">
        <v>2</v>
      </c>
      <c r="M38" s="54">
        <v>2</v>
      </c>
      <c r="N38" s="53"/>
      <c r="O38" s="54"/>
      <c r="P38" s="54"/>
      <c r="Q38" s="54"/>
      <c r="R38" s="55"/>
      <c r="S38" s="53"/>
      <c r="T38" s="54"/>
      <c r="U38" s="54"/>
      <c r="V38" s="54"/>
      <c r="W38" s="61">
        <v>4</v>
      </c>
      <c r="X38" s="62">
        <f t="shared" si="1"/>
        <v>38</v>
      </c>
    </row>
    <row r="39" spans="2:24">
      <c r="B39" s="90" t="s">
        <v>145</v>
      </c>
      <c r="C39" s="132">
        <v>1</v>
      </c>
      <c r="D39" s="53">
        <v>4</v>
      </c>
      <c r="E39" s="54">
        <v>4</v>
      </c>
      <c r="F39" s="73">
        <v>4</v>
      </c>
      <c r="G39" s="53">
        <v>4</v>
      </c>
      <c r="H39" s="73"/>
      <c r="I39" s="133"/>
      <c r="J39" s="54"/>
      <c r="K39" s="54"/>
      <c r="L39" s="54"/>
      <c r="M39" s="55">
        <v>4</v>
      </c>
      <c r="N39" s="53"/>
      <c r="O39" s="54"/>
      <c r="P39" s="54"/>
      <c r="Q39" s="54"/>
      <c r="R39" s="55"/>
      <c r="S39" s="53"/>
      <c r="T39" s="54"/>
      <c r="U39" s="54"/>
      <c r="V39" s="54"/>
      <c r="W39" s="61"/>
      <c r="X39" s="62">
        <f t="shared" si="1"/>
        <v>20</v>
      </c>
    </row>
    <row r="40" spans="2:24">
      <c r="B40" s="90" t="s">
        <v>85</v>
      </c>
      <c r="C40" s="132">
        <v>1</v>
      </c>
      <c r="D40" s="53">
        <v>4</v>
      </c>
      <c r="E40" s="54">
        <v>4</v>
      </c>
      <c r="F40" s="73">
        <v>4</v>
      </c>
      <c r="G40" s="53">
        <v>4</v>
      </c>
      <c r="H40" s="73"/>
      <c r="I40" s="133"/>
      <c r="J40" s="54"/>
      <c r="K40" s="54"/>
      <c r="L40" s="54"/>
      <c r="M40" s="55">
        <v>4</v>
      </c>
      <c r="N40" s="53"/>
      <c r="O40" s="54"/>
      <c r="P40" s="54"/>
      <c r="Q40" s="54"/>
      <c r="R40" s="55"/>
      <c r="S40" s="53"/>
      <c r="T40" s="54"/>
      <c r="U40" s="54"/>
      <c r="V40" s="54"/>
      <c r="W40" s="61"/>
      <c r="X40" s="62">
        <f t="shared" si="1"/>
        <v>20</v>
      </c>
    </row>
    <row r="41" spans="2:24">
      <c r="B41" s="90" t="s">
        <v>186</v>
      </c>
      <c r="C41" s="132">
        <v>1</v>
      </c>
      <c r="D41" s="53">
        <f>4+1</f>
        <v>5</v>
      </c>
      <c r="E41" s="54">
        <v>3</v>
      </c>
      <c r="F41" s="73">
        <v>4</v>
      </c>
      <c r="G41" s="53"/>
      <c r="H41" s="73"/>
      <c r="I41" s="133"/>
      <c r="J41" s="54"/>
      <c r="K41" s="54"/>
      <c r="L41" s="54"/>
      <c r="M41" s="55"/>
      <c r="N41" s="53"/>
      <c r="O41" s="54"/>
      <c r="P41" s="54"/>
      <c r="Q41" s="54"/>
      <c r="R41" s="55"/>
      <c r="S41" s="53">
        <v>1</v>
      </c>
      <c r="T41" s="54"/>
      <c r="U41" s="54"/>
      <c r="V41" s="54"/>
      <c r="W41" s="61"/>
      <c r="X41" s="62">
        <f t="shared" si="1"/>
        <v>13</v>
      </c>
    </row>
    <row r="42" spans="2:24">
      <c r="B42" s="90" t="s">
        <v>124</v>
      </c>
      <c r="C42" s="132">
        <v>1</v>
      </c>
      <c r="D42" s="53"/>
      <c r="E42" s="54">
        <v>8</v>
      </c>
      <c r="F42" s="73"/>
      <c r="G42" s="53">
        <v>15</v>
      </c>
      <c r="H42" s="73">
        <v>5</v>
      </c>
      <c r="I42" s="133"/>
      <c r="J42" s="54"/>
      <c r="K42" s="54"/>
      <c r="L42" s="54"/>
      <c r="M42" s="55">
        <v>10</v>
      </c>
      <c r="N42" s="53"/>
      <c r="O42" s="54"/>
      <c r="P42" s="54"/>
      <c r="Q42" s="54"/>
      <c r="R42" s="55"/>
      <c r="S42" s="53">
        <v>4</v>
      </c>
      <c r="T42" s="54"/>
      <c r="U42" s="54"/>
      <c r="V42" s="54"/>
      <c r="W42" s="61"/>
      <c r="X42" s="62">
        <f t="shared" si="1"/>
        <v>42</v>
      </c>
    </row>
    <row r="43" spans="2:24">
      <c r="B43" s="90" t="s">
        <v>66</v>
      </c>
      <c r="C43" s="132">
        <v>1</v>
      </c>
      <c r="D43" s="53">
        <v>1</v>
      </c>
      <c r="E43" s="54">
        <v>1</v>
      </c>
      <c r="F43" s="73"/>
      <c r="G43" s="53">
        <v>5</v>
      </c>
      <c r="H43" s="73">
        <v>1</v>
      </c>
      <c r="I43" s="133"/>
      <c r="J43" s="54"/>
      <c r="K43" s="54"/>
      <c r="L43" s="54"/>
      <c r="M43" s="55">
        <v>4</v>
      </c>
      <c r="N43" s="53"/>
      <c r="O43" s="54"/>
      <c r="P43" s="54"/>
      <c r="Q43" s="54"/>
      <c r="R43" s="55"/>
      <c r="S43" s="53">
        <v>1</v>
      </c>
      <c r="T43" s="54"/>
      <c r="U43" s="54"/>
      <c r="V43" s="54"/>
      <c r="W43" s="61"/>
      <c r="X43" s="62">
        <f t="shared" si="1"/>
        <v>13</v>
      </c>
    </row>
    <row r="44" spans="2:24">
      <c r="B44" s="90" t="s">
        <v>86</v>
      </c>
      <c r="C44" s="132">
        <v>1</v>
      </c>
      <c r="D44" s="53">
        <v>1</v>
      </c>
      <c r="E44" s="54">
        <v>5</v>
      </c>
      <c r="F44" s="73"/>
      <c r="G44" s="53">
        <v>5</v>
      </c>
      <c r="H44" s="73">
        <v>1</v>
      </c>
      <c r="I44" s="133"/>
      <c r="J44" s="54"/>
      <c r="K44" s="54"/>
      <c r="L44" s="54"/>
      <c r="M44" s="55">
        <v>4</v>
      </c>
      <c r="N44" s="53"/>
      <c r="O44" s="54"/>
      <c r="P44" s="54"/>
      <c r="Q44" s="54"/>
      <c r="R44" s="55"/>
      <c r="S44" s="53">
        <v>1</v>
      </c>
      <c r="T44" s="54"/>
      <c r="U44" s="54"/>
      <c r="V44" s="54"/>
      <c r="W44" s="61"/>
      <c r="X44" s="62">
        <f t="shared" si="1"/>
        <v>17</v>
      </c>
    </row>
    <row r="45" spans="2:24">
      <c r="B45" s="90" t="s">
        <v>68</v>
      </c>
      <c r="C45" s="132">
        <v>1</v>
      </c>
      <c r="D45" s="53">
        <v>1</v>
      </c>
      <c r="E45" s="54">
        <f>1+1+1+1</f>
        <v>4</v>
      </c>
      <c r="F45" s="73"/>
      <c r="G45" s="53">
        <v>5</v>
      </c>
      <c r="H45" s="73">
        <v>1</v>
      </c>
      <c r="I45" s="133"/>
      <c r="J45" s="54"/>
      <c r="K45" s="54"/>
      <c r="L45" s="54"/>
      <c r="M45" s="55">
        <v>4</v>
      </c>
      <c r="N45" s="53"/>
      <c r="O45" s="54"/>
      <c r="P45" s="54"/>
      <c r="Q45" s="54"/>
      <c r="R45" s="55"/>
      <c r="S45" s="53">
        <v>1</v>
      </c>
      <c r="T45" s="54"/>
      <c r="U45" s="54"/>
      <c r="V45" s="54"/>
      <c r="W45" s="61"/>
      <c r="X45" s="62">
        <f t="shared" si="1"/>
        <v>16</v>
      </c>
    </row>
    <row r="46" spans="2:24">
      <c r="B46" s="90" t="s">
        <v>55</v>
      </c>
      <c r="C46" s="132">
        <v>1</v>
      </c>
      <c r="D46" s="53">
        <v>1</v>
      </c>
      <c r="E46" s="135">
        <v>1</v>
      </c>
      <c r="F46" s="73">
        <v>1</v>
      </c>
      <c r="G46" s="53">
        <v>1</v>
      </c>
      <c r="H46" s="73"/>
      <c r="I46" s="133"/>
      <c r="J46" s="54"/>
      <c r="K46" s="54"/>
      <c r="L46" s="54"/>
      <c r="M46" s="55">
        <v>1</v>
      </c>
      <c r="N46" s="53"/>
      <c r="O46" s="54"/>
      <c r="P46" s="54"/>
      <c r="Q46" s="54"/>
      <c r="R46" s="55"/>
      <c r="S46" s="53"/>
      <c r="T46" s="54"/>
      <c r="U46" s="54"/>
      <c r="V46" s="54"/>
      <c r="W46" s="61"/>
      <c r="X46" s="62">
        <f t="shared" si="1"/>
        <v>5</v>
      </c>
    </row>
    <row r="47" spans="2:24">
      <c r="B47" s="90" t="s">
        <v>98</v>
      </c>
      <c r="C47" s="132">
        <v>6</v>
      </c>
      <c r="D47" s="53">
        <v>6</v>
      </c>
      <c r="E47" s="54">
        <v>12</v>
      </c>
      <c r="F47" s="73">
        <v>6</v>
      </c>
      <c r="G47" s="53">
        <v>6</v>
      </c>
      <c r="H47" s="73"/>
      <c r="I47" s="133"/>
      <c r="J47" s="54"/>
      <c r="K47" s="54"/>
      <c r="L47" s="54"/>
      <c r="M47" s="55">
        <v>6</v>
      </c>
      <c r="N47" s="53"/>
      <c r="O47" s="54"/>
      <c r="P47" s="54"/>
      <c r="Q47" s="54"/>
      <c r="R47" s="55"/>
      <c r="S47" s="53"/>
      <c r="T47" s="54"/>
      <c r="U47" s="54"/>
      <c r="V47" s="54"/>
      <c r="W47" s="61"/>
      <c r="X47" s="62">
        <f t="shared" si="1"/>
        <v>36</v>
      </c>
    </row>
    <row r="48" spans="2:24">
      <c r="B48" s="90" t="s">
        <v>38</v>
      </c>
      <c r="C48" s="132">
        <v>1</v>
      </c>
      <c r="D48" s="53">
        <v>14</v>
      </c>
      <c r="E48" s="135">
        <f>15+22+10</f>
        <v>47</v>
      </c>
      <c r="F48" s="73"/>
      <c r="G48" s="53"/>
      <c r="H48" s="73"/>
      <c r="I48" s="133"/>
      <c r="J48" s="54"/>
      <c r="K48" s="54"/>
      <c r="L48" s="54"/>
      <c r="M48" s="55"/>
      <c r="N48" s="53"/>
      <c r="O48" s="54"/>
      <c r="P48" s="54"/>
      <c r="Q48" s="54"/>
      <c r="R48" s="55"/>
      <c r="S48" s="53"/>
      <c r="T48" s="54"/>
      <c r="U48" s="54"/>
      <c r="V48" s="54"/>
      <c r="W48" s="61"/>
      <c r="X48" s="62">
        <f t="shared" si="1"/>
        <v>61</v>
      </c>
    </row>
    <row r="49" spans="2:24">
      <c r="B49" s="90" t="s">
        <v>70</v>
      </c>
      <c r="C49" s="132">
        <v>8</v>
      </c>
      <c r="D49" s="53">
        <v>112</v>
      </c>
      <c r="E49" s="135">
        <f>120+176+80</f>
        <v>376</v>
      </c>
      <c r="F49" s="73"/>
      <c r="G49" s="53"/>
      <c r="H49" s="73"/>
      <c r="I49" s="133"/>
      <c r="J49" s="54"/>
      <c r="K49" s="54"/>
      <c r="L49" s="54"/>
      <c r="M49" s="55"/>
      <c r="N49" s="53"/>
      <c r="O49" s="54"/>
      <c r="P49" s="54"/>
      <c r="Q49" s="54"/>
      <c r="R49" s="55"/>
      <c r="S49" s="53"/>
      <c r="T49" s="54"/>
      <c r="U49" s="54"/>
      <c r="V49" s="54"/>
      <c r="W49" s="61"/>
      <c r="X49" s="62">
        <f t="shared" si="1"/>
        <v>488</v>
      </c>
    </row>
    <row r="50" spans="2:24">
      <c r="B50" s="90" t="s">
        <v>136</v>
      </c>
      <c r="C50" s="132">
        <v>1</v>
      </c>
      <c r="D50" s="53">
        <f>2+1+4</f>
        <v>7</v>
      </c>
      <c r="E50" s="54">
        <v>16</v>
      </c>
      <c r="F50" s="73">
        <v>10</v>
      </c>
      <c r="G50" s="53">
        <v>8</v>
      </c>
      <c r="H50" s="73">
        <v>6</v>
      </c>
      <c r="I50" s="133"/>
      <c r="J50" s="54"/>
      <c r="K50" s="54"/>
      <c r="L50" s="54"/>
      <c r="M50" s="55"/>
      <c r="N50" s="53">
        <v>3</v>
      </c>
      <c r="O50" s="54">
        <v>3</v>
      </c>
      <c r="P50" s="54">
        <v>3</v>
      </c>
      <c r="Q50" s="54">
        <v>3</v>
      </c>
      <c r="R50" s="55">
        <v>3</v>
      </c>
      <c r="S50" s="53">
        <v>5</v>
      </c>
      <c r="T50" s="54">
        <v>3</v>
      </c>
      <c r="U50" s="54">
        <v>3</v>
      </c>
      <c r="V50" s="54">
        <v>4</v>
      </c>
      <c r="W50" s="61"/>
      <c r="X50" s="62">
        <f t="shared" si="1"/>
        <v>77</v>
      </c>
    </row>
    <row r="51" spans="2:24">
      <c r="B51" s="74" t="s">
        <v>190</v>
      </c>
      <c r="C51" s="140">
        <v>1</v>
      </c>
      <c r="D51" s="141">
        <v>1</v>
      </c>
      <c r="E51" s="142">
        <v>1</v>
      </c>
      <c r="F51" s="143"/>
      <c r="G51" s="141"/>
      <c r="H51" s="143"/>
      <c r="I51" s="144"/>
      <c r="J51" s="142"/>
      <c r="K51" s="142"/>
      <c r="L51" s="142"/>
      <c r="M51" s="145"/>
      <c r="N51" s="141"/>
      <c r="O51" s="142"/>
      <c r="P51" s="142"/>
      <c r="Q51" s="142"/>
      <c r="R51" s="145"/>
      <c r="S51" s="141"/>
      <c r="T51" s="142"/>
      <c r="U51" s="142"/>
      <c r="V51" s="142"/>
      <c r="W51" s="146"/>
      <c r="X51" s="62">
        <f t="shared" si="1"/>
        <v>2</v>
      </c>
    </row>
    <row r="52" spans="2:24">
      <c r="B52" s="74" t="s">
        <v>195</v>
      </c>
      <c r="C52" s="140">
        <v>1</v>
      </c>
      <c r="D52" s="141">
        <v>0</v>
      </c>
      <c r="E52" s="142">
        <v>1</v>
      </c>
      <c r="F52" s="143"/>
      <c r="G52" s="141"/>
      <c r="H52" s="143"/>
      <c r="I52" s="144"/>
      <c r="J52" s="142"/>
      <c r="K52" s="142"/>
      <c r="L52" s="142"/>
      <c r="M52" s="145"/>
      <c r="N52" s="141"/>
      <c r="O52" s="142"/>
      <c r="P52" s="142"/>
      <c r="Q52" s="142"/>
      <c r="R52" s="145"/>
      <c r="S52" s="141"/>
      <c r="T52" s="142"/>
      <c r="U52" s="142"/>
      <c r="V52" s="142"/>
      <c r="W52" s="146"/>
      <c r="X52" s="62">
        <f t="shared" si="1"/>
        <v>1</v>
      </c>
    </row>
    <row r="53" spans="2:24">
      <c r="B53" s="90" t="s">
        <v>188</v>
      </c>
      <c r="C53" s="132">
        <v>1</v>
      </c>
      <c r="D53" s="53">
        <v>2</v>
      </c>
      <c r="E53" s="54">
        <v>2</v>
      </c>
      <c r="F53" s="73"/>
      <c r="G53" s="53"/>
      <c r="H53" s="73"/>
      <c r="I53" s="133"/>
      <c r="J53" s="54"/>
      <c r="K53" s="54"/>
      <c r="L53" s="54"/>
      <c r="M53" s="55"/>
      <c r="N53" s="53"/>
      <c r="O53" s="54"/>
      <c r="P53" s="54"/>
      <c r="Q53" s="54"/>
      <c r="R53" s="55"/>
      <c r="S53" s="53"/>
      <c r="T53" s="54"/>
      <c r="U53" s="54"/>
      <c r="V53" s="54"/>
      <c r="W53" s="61"/>
      <c r="X53" s="62">
        <f t="shared" si="1"/>
        <v>4</v>
      </c>
    </row>
    <row r="54" spans="2:24">
      <c r="B54" s="90" t="s">
        <v>189</v>
      </c>
      <c r="C54" s="117">
        <v>1</v>
      </c>
      <c r="D54" s="53">
        <v>2</v>
      </c>
      <c r="E54" s="54">
        <v>2</v>
      </c>
      <c r="F54" s="73"/>
      <c r="G54" s="53"/>
      <c r="H54" s="73"/>
      <c r="I54" s="133"/>
      <c r="J54" s="54"/>
      <c r="K54" s="54"/>
      <c r="L54" s="54"/>
      <c r="M54" s="55"/>
      <c r="N54" s="53"/>
      <c r="O54" s="54"/>
      <c r="P54" s="54"/>
      <c r="Q54" s="54"/>
      <c r="R54" s="55"/>
      <c r="S54" s="53"/>
      <c r="T54" s="54"/>
      <c r="U54" s="54"/>
      <c r="V54" s="54"/>
      <c r="W54" s="61"/>
      <c r="X54" s="62">
        <f t="shared" si="1"/>
        <v>4</v>
      </c>
    </row>
    <row r="55" spans="2:24">
      <c r="B55" s="90" t="s">
        <v>40</v>
      </c>
      <c r="C55" s="132">
        <v>1</v>
      </c>
      <c r="D55" s="53">
        <v>10</v>
      </c>
      <c r="E55" s="54">
        <v>10</v>
      </c>
      <c r="F55" s="73"/>
      <c r="G55" s="53"/>
      <c r="H55" s="73"/>
      <c r="I55" s="133"/>
      <c r="J55" s="54"/>
      <c r="K55" s="54"/>
      <c r="L55" s="54"/>
      <c r="M55" s="55"/>
      <c r="N55" s="53"/>
      <c r="O55" s="54"/>
      <c r="P55" s="54"/>
      <c r="Q55" s="54"/>
      <c r="R55" s="55"/>
      <c r="S55" s="53"/>
      <c r="T55" s="54"/>
      <c r="U55" s="54"/>
      <c r="V55" s="54"/>
      <c r="W55" s="61"/>
      <c r="X55" s="62">
        <f t="shared" si="1"/>
        <v>20</v>
      </c>
    </row>
    <row r="56" spans="2:24">
      <c r="B56" s="90" t="s">
        <v>80</v>
      </c>
      <c r="C56" s="132">
        <v>4</v>
      </c>
      <c r="D56" s="53">
        <v>40</v>
      </c>
      <c r="E56" s="54">
        <v>40</v>
      </c>
      <c r="F56" s="73"/>
      <c r="G56" s="53"/>
      <c r="H56" s="73"/>
      <c r="I56" s="133"/>
      <c r="J56" s="54"/>
      <c r="K56" s="54"/>
      <c r="L56" s="54"/>
      <c r="M56" s="55"/>
      <c r="N56" s="53"/>
      <c r="O56" s="54"/>
      <c r="P56" s="54"/>
      <c r="Q56" s="54"/>
      <c r="R56" s="55"/>
      <c r="S56" s="53"/>
      <c r="T56" s="54"/>
      <c r="U56" s="54"/>
      <c r="V56" s="54"/>
      <c r="W56" s="61"/>
      <c r="X56" s="62">
        <f t="shared" si="1"/>
        <v>80</v>
      </c>
    </row>
    <row r="57" spans="2:24" ht="28">
      <c r="B57" s="90" t="s">
        <v>109</v>
      </c>
      <c r="C57" s="132">
        <v>1</v>
      </c>
      <c r="D57" s="53">
        <v>2</v>
      </c>
      <c r="E57" s="54">
        <v>2</v>
      </c>
      <c r="F57" s="73"/>
      <c r="G57" s="53"/>
      <c r="H57" s="73"/>
      <c r="I57" s="133"/>
      <c r="J57" s="54"/>
      <c r="K57" s="54"/>
      <c r="L57" s="54"/>
      <c r="M57" s="55"/>
      <c r="N57" s="53"/>
      <c r="O57" s="54"/>
      <c r="P57" s="54"/>
      <c r="Q57" s="54"/>
      <c r="R57" s="55"/>
      <c r="S57" s="53"/>
      <c r="T57" s="54"/>
      <c r="U57" s="54"/>
      <c r="V57" s="54"/>
      <c r="W57" s="61"/>
      <c r="X57" s="62">
        <f t="shared" si="1"/>
        <v>4</v>
      </c>
    </row>
    <row r="58" spans="2:24">
      <c r="B58" s="90" t="s">
        <v>105</v>
      </c>
      <c r="C58" s="132">
        <v>1</v>
      </c>
      <c r="D58" s="53">
        <f>1+3</f>
        <v>4</v>
      </c>
      <c r="E58" s="135">
        <f>1+3</f>
        <v>4</v>
      </c>
      <c r="F58" s="73">
        <v>3</v>
      </c>
      <c r="G58" s="53"/>
      <c r="H58" s="73"/>
      <c r="I58" s="133"/>
      <c r="J58" s="54"/>
      <c r="K58" s="54"/>
      <c r="L58" s="54"/>
      <c r="M58" s="55"/>
      <c r="N58" s="53"/>
      <c r="O58" s="54"/>
      <c r="P58" s="54"/>
      <c r="Q58" s="54"/>
      <c r="R58" s="55"/>
      <c r="S58" s="53"/>
      <c r="T58" s="54"/>
      <c r="U58" s="54"/>
      <c r="V58" s="54"/>
      <c r="W58" s="61"/>
      <c r="X58" s="62">
        <f t="shared" si="1"/>
        <v>11</v>
      </c>
    </row>
    <row r="59" spans="2:24">
      <c r="B59" s="90" t="s">
        <v>126</v>
      </c>
      <c r="C59" s="132">
        <v>1</v>
      </c>
      <c r="D59" s="53">
        <v>3</v>
      </c>
      <c r="E59" s="54">
        <v>3</v>
      </c>
      <c r="F59" s="73">
        <v>3</v>
      </c>
      <c r="G59" s="53"/>
      <c r="H59" s="73"/>
      <c r="I59" s="133"/>
      <c r="J59" s="54"/>
      <c r="K59" s="54"/>
      <c r="L59" s="54"/>
      <c r="M59" s="55"/>
      <c r="N59" s="53"/>
      <c r="O59" s="54"/>
      <c r="P59" s="54"/>
      <c r="Q59" s="54"/>
      <c r="R59" s="55"/>
      <c r="S59" s="53"/>
      <c r="T59" s="54"/>
      <c r="U59" s="54"/>
      <c r="V59" s="54"/>
      <c r="W59" s="61"/>
      <c r="X59" s="62">
        <f t="shared" si="1"/>
        <v>9</v>
      </c>
    </row>
    <row r="60" spans="2:24">
      <c r="B60" s="90" t="s">
        <v>143</v>
      </c>
      <c r="C60" s="132">
        <v>1</v>
      </c>
      <c r="D60" s="53">
        <v>5</v>
      </c>
      <c r="E60" s="54">
        <v>5</v>
      </c>
      <c r="F60" s="73"/>
      <c r="G60" s="53"/>
      <c r="H60" s="73"/>
      <c r="I60" s="133"/>
      <c r="J60" s="54"/>
      <c r="K60" s="54"/>
      <c r="L60" s="54"/>
      <c r="M60" s="55"/>
      <c r="N60" s="53"/>
      <c r="O60" s="54"/>
      <c r="P60" s="54"/>
      <c r="Q60" s="54"/>
      <c r="R60" s="55"/>
      <c r="S60" s="53"/>
      <c r="T60" s="54"/>
      <c r="U60" s="54"/>
      <c r="V60" s="54"/>
      <c r="W60" s="61"/>
      <c r="X60" s="62">
        <f t="shared" si="1"/>
        <v>10</v>
      </c>
    </row>
    <row r="61" spans="2:24">
      <c r="B61" s="90" t="s">
        <v>135</v>
      </c>
      <c r="C61" s="132">
        <v>1</v>
      </c>
      <c r="D61" s="53">
        <f>1+7+1+1</f>
        <v>10</v>
      </c>
      <c r="E61" s="54">
        <f>2+5+5+5+1+1+1</f>
        <v>20</v>
      </c>
      <c r="F61" s="73">
        <f>1+1</f>
        <v>2</v>
      </c>
      <c r="G61" s="53">
        <v>21</v>
      </c>
      <c r="H61" s="73">
        <v>12</v>
      </c>
      <c r="I61" s="133">
        <f>3+1</f>
        <v>4</v>
      </c>
      <c r="J61" s="54">
        <f>3+1</f>
        <v>4</v>
      </c>
      <c r="K61" s="54">
        <f>3+1</f>
        <v>4</v>
      </c>
      <c r="L61" s="54">
        <f>2+1</f>
        <v>3</v>
      </c>
      <c r="M61" s="55">
        <f>12+1</f>
        <v>13</v>
      </c>
      <c r="N61" s="53">
        <v>14</v>
      </c>
      <c r="O61" s="54">
        <v>5</v>
      </c>
      <c r="P61" s="54">
        <v>6</v>
      </c>
      <c r="Q61" s="54">
        <v>2</v>
      </c>
      <c r="R61" s="55">
        <v>2</v>
      </c>
      <c r="S61" s="53">
        <v>9</v>
      </c>
      <c r="T61" s="54">
        <v>2</v>
      </c>
      <c r="U61" s="54">
        <v>2</v>
      </c>
      <c r="V61" s="54">
        <v>4</v>
      </c>
      <c r="W61" s="61">
        <f>19+1</f>
        <v>20</v>
      </c>
      <c r="X61" s="62">
        <f t="shared" si="1"/>
        <v>159</v>
      </c>
    </row>
    <row r="62" spans="2:24">
      <c r="B62" s="90" t="s">
        <v>113</v>
      </c>
      <c r="C62" s="132">
        <v>1</v>
      </c>
      <c r="D62" s="53">
        <f>2+(4*7)</f>
        <v>30</v>
      </c>
      <c r="E62" s="54">
        <f>8+20+20+10+4</f>
        <v>62</v>
      </c>
      <c r="F62" s="73"/>
      <c r="G62" s="53">
        <v>80</v>
      </c>
      <c r="H62" s="73">
        <v>48</v>
      </c>
      <c r="I62" s="133">
        <v>7</v>
      </c>
      <c r="J62" s="54">
        <v>9</v>
      </c>
      <c r="K62" s="54">
        <v>4</v>
      </c>
      <c r="L62" s="54">
        <v>7</v>
      </c>
      <c r="M62" s="55">
        <v>48</v>
      </c>
      <c r="N62" s="53">
        <v>41</v>
      </c>
      <c r="O62" s="54">
        <v>11</v>
      </c>
      <c r="P62" s="54">
        <v>15</v>
      </c>
      <c r="Q62" s="54">
        <v>5</v>
      </c>
      <c r="R62" s="55">
        <v>6</v>
      </c>
      <c r="S62" s="53">
        <v>31</v>
      </c>
      <c r="T62" s="54">
        <v>6</v>
      </c>
      <c r="U62" s="54">
        <v>5</v>
      </c>
      <c r="V62" s="54">
        <v>13</v>
      </c>
      <c r="W62" s="61">
        <v>75</v>
      </c>
      <c r="X62" s="62">
        <f t="shared" si="1"/>
        <v>503</v>
      </c>
    </row>
    <row r="63" spans="2:24">
      <c r="B63" s="90" t="s">
        <v>114</v>
      </c>
      <c r="C63" s="132">
        <v>1</v>
      </c>
      <c r="D63" s="53"/>
      <c r="E63" s="54">
        <v>2</v>
      </c>
      <c r="F63" s="73"/>
      <c r="G63" s="53"/>
      <c r="H63" s="73"/>
      <c r="I63" s="133"/>
      <c r="J63" s="54"/>
      <c r="K63" s="54"/>
      <c r="L63" s="54"/>
      <c r="M63" s="55"/>
      <c r="N63" s="53"/>
      <c r="O63" s="54"/>
      <c r="P63" s="54"/>
      <c r="Q63" s="54"/>
      <c r="R63" s="55"/>
      <c r="S63" s="53"/>
      <c r="T63" s="54"/>
      <c r="U63" s="54"/>
      <c r="V63" s="54"/>
      <c r="W63" s="61">
        <v>2</v>
      </c>
      <c r="X63" s="62">
        <f t="shared" si="1"/>
        <v>4</v>
      </c>
    </row>
    <row r="64" spans="2:24">
      <c r="B64" s="90" t="s">
        <v>120</v>
      </c>
      <c r="C64" s="132">
        <v>1</v>
      </c>
      <c r="D64" s="53">
        <v>1</v>
      </c>
      <c r="E64" s="135">
        <f>2+1</f>
        <v>3</v>
      </c>
      <c r="F64" s="73"/>
      <c r="G64" s="53"/>
      <c r="H64" s="73"/>
      <c r="I64" s="133"/>
      <c r="J64" s="54"/>
      <c r="K64" s="54"/>
      <c r="L64" s="54"/>
      <c r="M64" s="55"/>
      <c r="N64" s="53"/>
      <c r="O64" s="54"/>
      <c r="P64" s="54"/>
      <c r="Q64" s="54"/>
      <c r="R64" s="55"/>
      <c r="S64" s="53"/>
      <c r="T64" s="54"/>
      <c r="U64" s="54"/>
      <c r="V64" s="54"/>
      <c r="W64" s="61"/>
      <c r="X64" s="62">
        <f t="shared" si="1"/>
        <v>4</v>
      </c>
    </row>
    <row r="65" spans="2:24">
      <c r="B65" s="90" t="s">
        <v>82</v>
      </c>
      <c r="C65" s="132">
        <v>1</v>
      </c>
      <c r="D65" s="53">
        <v>1</v>
      </c>
      <c r="E65" s="54"/>
      <c r="F65" s="73"/>
      <c r="G65" s="53"/>
      <c r="H65" s="73"/>
      <c r="I65" s="133"/>
      <c r="J65" s="54"/>
      <c r="K65" s="54"/>
      <c r="L65" s="54"/>
      <c r="M65" s="55"/>
      <c r="N65" s="53"/>
      <c r="O65" s="54"/>
      <c r="P65" s="54"/>
      <c r="Q65" s="54"/>
      <c r="R65" s="55"/>
      <c r="S65" s="53"/>
      <c r="T65" s="54"/>
      <c r="U65" s="54"/>
      <c r="V65" s="54"/>
      <c r="W65" s="61"/>
      <c r="X65" s="62">
        <f t="shared" si="1"/>
        <v>1</v>
      </c>
    </row>
    <row r="66" spans="2:24">
      <c r="B66" s="90" t="s">
        <v>83</v>
      </c>
      <c r="C66" s="132">
        <v>1</v>
      </c>
      <c r="D66" s="53">
        <v>1</v>
      </c>
      <c r="E66" s="54"/>
      <c r="F66" s="73"/>
      <c r="G66" s="53"/>
      <c r="H66" s="73"/>
      <c r="I66" s="133"/>
      <c r="J66" s="54"/>
      <c r="K66" s="54"/>
      <c r="L66" s="54"/>
      <c r="M66" s="55"/>
      <c r="N66" s="53"/>
      <c r="O66" s="54"/>
      <c r="P66" s="54"/>
      <c r="Q66" s="54"/>
      <c r="R66" s="55"/>
      <c r="S66" s="53"/>
      <c r="T66" s="54"/>
      <c r="U66" s="54"/>
      <c r="V66" s="54"/>
      <c r="W66" s="61"/>
      <c r="X66" s="62">
        <f t="shared" si="1"/>
        <v>1</v>
      </c>
    </row>
    <row r="67" spans="2:24">
      <c r="B67" s="90" t="s">
        <v>67</v>
      </c>
      <c r="C67" s="132">
        <v>1</v>
      </c>
      <c r="D67" s="53"/>
      <c r="E67" s="135">
        <f>1+1</f>
        <v>2</v>
      </c>
      <c r="F67" s="73"/>
      <c r="G67" s="53"/>
      <c r="H67" s="73"/>
      <c r="I67" s="133"/>
      <c r="J67" s="54"/>
      <c r="K67" s="54"/>
      <c r="L67" s="54"/>
      <c r="M67" s="55"/>
      <c r="N67" s="53"/>
      <c r="O67" s="54"/>
      <c r="P67" s="54"/>
      <c r="Q67" s="54"/>
      <c r="R67" s="55"/>
      <c r="S67" s="53"/>
      <c r="T67" s="54"/>
      <c r="U67" s="54"/>
      <c r="V67" s="54"/>
      <c r="W67" s="61"/>
      <c r="X67" s="62">
        <f t="shared" si="1"/>
        <v>2</v>
      </c>
    </row>
    <row r="68" spans="2:24">
      <c r="B68" s="90" t="s">
        <v>100</v>
      </c>
      <c r="C68" s="132">
        <v>1</v>
      </c>
      <c r="D68" s="53"/>
      <c r="E68" s="135">
        <v>4</v>
      </c>
      <c r="F68" s="73"/>
      <c r="G68" s="53"/>
      <c r="H68" s="73"/>
      <c r="I68" s="133"/>
      <c r="J68" s="54"/>
      <c r="K68" s="54"/>
      <c r="L68" s="54"/>
      <c r="M68" s="55"/>
      <c r="N68" s="53"/>
      <c r="O68" s="54"/>
      <c r="P68" s="54"/>
      <c r="Q68" s="54"/>
      <c r="R68" s="55"/>
      <c r="S68" s="53"/>
      <c r="T68" s="54"/>
      <c r="U68" s="54"/>
      <c r="V68" s="54"/>
      <c r="W68" s="61"/>
      <c r="X68" s="62">
        <f t="shared" ref="X68:X72" si="2">SUM(D68:W68)</f>
        <v>4</v>
      </c>
    </row>
    <row r="69" spans="2:24">
      <c r="B69" s="90" t="s">
        <v>102</v>
      </c>
      <c r="C69" s="132">
        <v>1</v>
      </c>
      <c r="D69" s="53"/>
      <c r="E69" s="135">
        <v>4</v>
      </c>
      <c r="F69" s="73">
        <v>3</v>
      </c>
      <c r="G69" s="53">
        <v>6</v>
      </c>
      <c r="H69" s="73">
        <v>1</v>
      </c>
      <c r="I69" s="133"/>
      <c r="J69" s="54"/>
      <c r="K69" s="54"/>
      <c r="L69" s="54"/>
      <c r="M69" s="55">
        <v>5</v>
      </c>
      <c r="N69" s="53"/>
      <c r="O69" s="54"/>
      <c r="P69" s="54"/>
      <c r="Q69" s="54"/>
      <c r="R69" s="55"/>
      <c r="S69" s="53"/>
      <c r="T69" s="54"/>
      <c r="U69" s="54"/>
      <c r="V69" s="54"/>
      <c r="W69" s="61"/>
      <c r="X69" s="62">
        <f t="shared" si="2"/>
        <v>19</v>
      </c>
    </row>
    <row r="70" spans="2:24">
      <c r="B70" s="90" t="s">
        <v>39</v>
      </c>
      <c r="C70" s="132">
        <v>1</v>
      </c>
      <c r="D70" s="53"/>
      <c r="E70" s="54"/>
      <c r="F70" s="73">
        <v>10</v>
      </c>
      <c r="G70" s="53"/>
      <c r="H70" s="73"/>
      <c r="I70" s="133"/>
      <c r="J70" s="54"/>
      <c r="K70" s="54"/>
      <c r="L70" s="54"/>
      <c r="M70" s="55"/>
      <c r="N70" s="53"/>
      <c r="O70" s="54"/>
      <c r="P70" s="54"/>
      <c r="Q70" s="54"/>
      <c r="R70" s="55"/>
      <c r="S70" s="53"/>
      <c r="T70" s="54"/>
      <c r="U70" s="54"/>
      <c r="V70" s="54"/>
      <c r="W70" s="61"/>
      <c r="X70" s="62">
        <f t="shared" si="2"/>
        <v>10</v>
      </c>
    </row>
    <row r="71" spans="2:24">
      <c r="B71" s="90" t="s">
        <v>79</v>
      </c>
      <c r="C71" s="132">
        <v>4</v>
      </c>
      <c r="D71" s="53"/>
      <c r="E71" s="54"/>
      <c r="F71" s="73">
        <v>40</v>
      </c>
      <c r="G71" s="53"/>
      <c r="H71" s="73"/>
      <c r="I71" s="133"/>
      <c r="J71" s="54"/>
      <c r="K71" s="54"/>
      <c r="L71" s="54"/>
      <c r="M71" s="55"/>
      <c r="N71" s="53"/>
      <c r="O71" s="54"/>
      <c r="P71" s="54"/>
      <c r="Q71" s="54"/>
      <c r="R71" s="55"/>
      <c r="S71" s="53"/>
      <c r="T71" s="54"/>
      <c r="U71" s="54"/>
      <c r="V71" s="54"/>
      <c r="W71" s="61"/>
      <c r="X71" s="62">
        <f t="shared" si="2"/>
        <v>40</v>
      </c>
    </row>
    <row r="72" spans="2:24" ht="29" thickBot="1">
      <c r="B72" s="91" t="s">
        <v>107</v>
      </c>
      <c r="C72" s="147"/>
      <c r="D72" s="148"/>
      <c r="E72" s="149"/>
      <c r="F72" s="150">
        <v>2</v>
      </c>
      <c r="G72" s="148"/>
      <c r="H72" s="150"/>
      <c r="I72" s="151"/>
      <c r="J72" s="152"/>
      <c r="K72" s="152"/>
      <c r="L72" s="152"/>
      <c r="M72" s="152"/>
      <c r="N72" s="148"/>
      <c r="O72" s="149"/>
      <c r="P72" s="149"/>
      <c r="Q72" s="149"/>
      <c r="R72" s="153"/>
      <c r="S72" s="148"/>
      <c r="T72" s="149"/>
      <c r="U72" s="149"/>
      <c r="V72" s="149"/>
      <c r="W72" s="154"/>
      <c r="X72" s="155">
        <f t="shared" si="2"/>
        <v>2</v>
      </c>
    </row>
    <row r="73" spans="2:24">
      <c r="B73" s="43"/>
      <c r="C73" s="44"/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44"/>
      <c r="P73" s="44"/>
      <c r="Q73" s="44"/>
      <c r="R73" s="44"/>
      <c r="S73" s="44"/>
      <c r="T73" s="44"/>
      <c r="U73" s="44"/>
      <c r="V73" s="44"/>
      <c r="W73" s="69"/>
      <c r="X73" s="44"/>
    </row>
    <row r="74" spans="2:24">
      <c r="B74" s="70"/>
      <c r="W74" s="46"/>
    </row>
    <row r="75" spans="2:24">
      <c r="B75" s="70"/>
      <c r="W75" s="46"/>
    </row>
    <row r="76" spans="2:24">
      <c r="B76" s="70"/>
      <c r="W76" s="46"/>
    </row>
    <row r="77" spans="2:24">
      <c r="B77" s="70"/>
      <c r="W77" s="46"/>
    </row>
    <row r="78" spans="2:24">
      <c r="B78" s="70"/>
      <c r="W78" s="46"/>
    </row>
    <row r="79" spans="2:24">
      <c r="B79" s="70"/>
      <c r="W79" s="46"/>
    </row>
    <row r="80" spans="2:24">
      <c r="B80" s="70"/>
      <c r="W80" s="46"/>
    </row>
    <row r="81" spans="2:23">
      <c r="B81" s="70"/>
      <c r="W81" s="46"/>
    </row>
    <row r="82" spans="2:23">
      <c r="B82" s="70"/>
      <c r="W82" s="46"/>
    </row>
    <row r="83" spans="2:23">
      <c r="B83" s="70"/>
      <c r="W83" s="46"/>
    </row>
    <row r="84" spans="2:23">
      <c r="B84" s="70"/>
      <c r="W84" s="46"/>
    </row>
    <row r="85" spans="2:23">
      <c r="B85" s="70"/>
      <c r="W85" s="46"/>
    </row>
    <row r="86" spans="2:23">
      <c r="B86" s="70"/>
      <c r="W86" s="46"/>
    </row>
    <row r="87" spans="2:23">
      <c r="B87" s="70"/>
      <c r="W87" s="46"/>
    </row>
    <row r="88" spans="2:23">
      <c r="B88" s="70"/>
      <c r="W88" s="46"/>
    </row>
    <row r="89" spans="2:23">
      <c r="B89" s="70"/>
      <c r="W89" s="46"/>
    </row>
    <row r="90" spans="2:23">
      <c r="B90" s="70"/>
      <c r="W90" s="46"/>
    </row>
    <row r="91" spans="2:23">
      <c r="B91" s="70"/>
      <c r="W91" s="46"/>
    </row>
    <row r="92" spans="2:23">
      <c r="B92" s="70"/>
      <c r="W92" s="46"/>
    </row>
    <row r="93" spans="2:23">
      <c r="B93" s="70"/>
      <c r="W93" s="46"/>
    </row>
    <row r="94" spans="2:23">
      <c r="B94" s="70"/>
      <c r="W94" s="46"/>
    </row>
    <row r="95" spans="2:23">
      <c r="B95" s="70"/>
      <c r="W95" s="46"/>
    </row>
    <row r="96" spans="2:23">
      <c r="B96" s="70"/>
      <c r="W96" s="46"/>
    </row>
    <row r="97" spans="2:23">
      <c r="B97" s="70"/>
      <c r="W97" s="46"/>
    </row>
    <row r="98" spans="2:23">
      <c r="B98" s="70"/>
      <c r="W98" s="46"/>
    </row>
    <row r="99" spans="2:23">
      <c r="B99" s="70"/>
      <c r="W99" s="46"/>
    </row>
    <row r="100" spans="2:23">
      <c r="B100" s="70"/>
      <c r="W100" s="46"/>
    </row>
    <row r="101" spans="2:23">
      <c r="B101" s="70"/>
      <c r="W101" s="46"/>
    </row>
    <row r="102" spans="2:23">
      <c r="B102" s="70"/>
      <c r="W102" s="46"/>
    </row>
    <row r="103" spans="2:23">
      <c r="B103" s="70"/>
      <c r="W103" s="46"/>
    </row>
    <row r="104" spans="2:23">
      <c r="B104" s="70"/>
      <c r="W104" s="46"/>
    </row>
    <row r="105" spans="2:23">
      <c r="B105" s="70"/>
      <c r="W105" s="46"/>
    </row>
    <row r="106" spans="2:23">
      <c r="B106" s="70"/>
      <c r="W106" s="46"/>
    </row>
    <row r="107" spans="2:23">
      <c r="B107" s="70"/>
      <c r="W107" s="46"/>
    </row>
    <row r="108" spans="2:23">
      <c r="B108" s="70"/>
      <c r="W108" s="46"/>
    </row>
    <row r="109" spans="2:23">
      <c r="B109" s="70"/>
      <c r="W109" s="46"/>
    </row>
    <row r="110" spans="2:23">
      <c r="B110" s="70"/>
      <c r="W110" s="46"/>
    </row>
    <row r="111" spans="2:23">
      <c r="B111" s="70"/>
      <c r="W111" s="46"/>
    </row>
    <row r="112" spans="2:23">
      <c r="B112" s="70"/>
      <c r="W112" s="46"/>
    </row>
    <row r="113" spans="2:23">
      <c r="B113" s="70"/>
      <c r="W113" s="46"/>
    </row>
    <row r="114" spans="2:23">
      <c r="B114" s="70"/>
      <c r="W114" s="46"/>
    </row>
    <row r="115" spans="2:23">
      <c r="B115" s="70"/>
      <c r="W115" s="46"/>
    </row>
    <row r="116" spans="2:23">
      <c r="B116" s="70"/>
      <c r="W116" s="46"/>
    </row>
    <row r="117" spans="2:23">
      <c r="B117" s="70"/>
      <c r="W117" s="46"/>
    </row>
    <row r="118" spans="2:23">
      <c r="B118" s="70"/>
      <c r="W118" s="46"/>
    </row>
    <row r="119" spans="2:23">
      <c r="B119" s="70"/>
      <c r="W119" s="46"/>
    </row>
    <row r="120" spans="2:23">
      <c r="B120" s="70"/>
      <c r="W120" s="46"/>
    </row>
    <row r="121" spans="2:23">
      <c r="B121" s="70"/>
      <c r="W121" s="46"/>
    </row>
    <row r="122" spans="2:23">
      <c r="B122" s="70"/>
      <c r="W122" s="46"/>
    </row>
    <row r="123" spans="2:23">
      <c r="B123" s="70"/>
      <c r="W123" s="46"/>
    </row>
    <row r="124" spans="2:23">
      <c r="B124" s="70"/>
      <c r="W124" s="46"/>
    </row>
    <row r="125" spans="2:23">
      <c r="B125" s="70"/>
      <c r="W125" s="46"/>
    </row>
    <row r="126" spans="2:23">
      <c r="B126" s="70"/>
      <c r="W126" s="46"/>
    </row>
    <row r="127" spans="2:23">
      <c r="B127" s="70"/>
      <c r="W127" s="46"/>
    </row>
    <row r="128" spans="2:23">
      <c r="B128" s="70"/>
      <c r="W128" s="46"/>
    </row>
    <row r="129" spans="2:24">
      <c r="W129" s="46"/>
    </row>
    <row r="130" spans="2:24" ht="16" thickBot="1">
      <c r="W130" s="46"/>
    </row>
    <row r="131" spans="2:24">
      <c r="B131" s="50" t="s">
        <v>56</v>
      </c>
      <c r="C131" s="51"/>
      <c r="D131" s="51"/>
      <c r="E131" s="52"/>
      <c r="F131" s="52"/>
      <c r="G131" s="52"/>
      <c r="H131" s="52"/>
      <c r="I131" s="52"/>
      <c r="J131" s="52"/>
      <c r="K131" s="52"/>
      <c r="L131" s="52"/>
      <c r="M131" s="52"/>
      <c r="N131" s="52"/>
      <c r="O131" s="52"/>
      <c r="P131" s="52"/>
      <c r="Q131" s="52"/>
      <c r="R131" s="52"/>
      <c r="S131" s="52"/>
      <c r="T131" s="52"/>
      <c r="U131" s="52"/>
      <c r="V131" s="52"/>
      <c r="W131" s="71"/>
      <c r="X131" s="52"/>
    </row>
    <row r="132" spans="2:24">
      <c r="B132" s="48" t="s">
        <v>62</v>
      </c>
      <c r="C132" s="28"/>
      <c r="D132" s="28"/>
      <c r="E132" s="45"/>
      <c r="F132" s="45"/>
      <c r="G132" s="45"/>
      <c r="H132" s="45"/>
      <c r="I132" s="45"/>
      <c r="J132" s="45"/>
      <c r="K132" s="45"/>
      <c r="L132" s="45"/>
      <c r="M132" s="45"/>
      <c r="N132" s="45"/>
      <c r="O132" s="45"/>
      <c r="P132" s="45"/>
      <c r="Q132" s="45"/>
      <c r="R132" s="45"/>
      <c r="S132" s="45"/>
      <c r="T132" s="45"/>
      <c r="U132" s="45"/>
      <c r="V132" s="45"/>
      <c r="W132" s="72"/>
      <c r="X132" s="45"/>
    </row>
    <row r="133" spans="2:24">
      <c r="B133" s="48" t="s">
        <v>64</v>
      </c>
      <c r="C133" s="28"/>
      <c r="D133" s="28"/>
      <c r="E133" s="45"/>
      <c r="F133" s="45"/>
      <c r="G133" s="45"/>
      <c r="H133" s="45"/>
      <c r="I133" s="45"/>
      <c r="J133" s="45"/>
      <c r="K133" s="45"/>
      <c r="L133" s="45"/>
      <c r="M133" s="45"/>
      <c r="N133" s="45"/>
      <c r="O133" s="45"/>
      <c r="P133" s="45"/>
      <c r="Q133" s="45"/>
      <c r="R133" s="45"/>
      <c r="S133" s="45"/>
      <c r="T133" s="45"/>
      <c r="U133" s="45"/>
      <c r="V133" s="45"/>
      <c r="W133" s="66"/>
      <c r="X133" s="45"/>
    </row>
    <row r="134" spans="2:24">
      <c r="B134" s="48" t="s">
        <v>97</v>
      </c>
      <c r="C134" s="28"/>
      <c r="D134" s="28"/>
      <c r="E134" s="45"/>
      <c r="F134" s="45"/>
      <c r="G134" s="45"/>
      <c r="H134" s="45"/>
      <c r="I134" s="45"/>
      <c r="J134" s="45"/>
      <c r="K134" s="45"/>
      <c r="L134" s="45"/>
      <c r="M134" s="45"/>
      <c r="N134" s="45"/>
      <c r="O134" s="45"/>
      <c r="P134" s="45"/>
      <c r="Q134" s="45"/>
      <c r="R134" s="45"/>
      <c r="S134" s="45"/>
      <c r="T134" s="45"/>
      <c r="U134" s="45"/>
      <c r="V134" s="45"/>
      <c r="W134" s="66"/>
      <c r="X134" s="45"/>
    </row>
    <row r="135" spans="2:24" ht="16" thickBot="1">
      <c r="B135" s="40" t="s">
        <v>103</v>
      </c>
      <c r="C135" s="41"/>
      <c r="D135" s="41"/>
      <c r="E135" s="47"/>
      <c r="F135" s="47"/>
      <c r="G135" s="47"/>
      <c r="H135" s="47"/>
      <c r="I135" s="47"/>
      <c r="J135" s="47"/>
      <c r="K135" s="47"/>
      <c r="L135" s="47"/>
      <c r="M135" s="47"/>
      <c r="N135" s="47"/>
      <c r="O135" s="47"/>
      <c r="P135" s="47"/>
      <c r="Q135" s="47"/>
      <c r="R135" s="47"/>
      <c r="S135" s="47"/>
      <c r="T135" s="47"/>
      <c r="U135" s="47"/>
      <c r="V135" s="47"/>
      <c r="W135" s="67"/>
      <c r="X135" s="47"/>
    </row>
    <row r="136" spans="2:24">
      <c r="B136" s="49" t="s">
        <v>133</v>
      </c>
      <c r="C136" s="61"/>
      <c r="D136" s="53"/>
      <c r="E136" s="54"/>
      <c r="F136" s="55"/>
      <c r="G136" s="53"/>
      <c r="H136" s="55"/>
      <c r="I136" s="53"/>
      <c r="J136" s="54"/>
      <c r="K136" s="54"/>
      <c r="L136" s="54"/>
      <c r="M136" s="55"/>
      <c r="N136" s="53"/>
      <c r="O136" s="54"/>
      <c r="P136" s="54"/>
      <c r="Q136" s="54"/>
      <c r="R136" s="55"/>
      <c r="S136" s="53"/>
      <c r="T136" s="54"/>
      <c r="U136" s="54"/>
      <c r="V136" s="54"/>
      <c r="W136" s="65"/>
      <c r="X136" s="62">
        <f>SUM(D136:W136)</f>
        <v>0</v>
      </c>
    </row>
  </sheetData>
  <mergeCells count="4">
    <mergeCell ref="B1:B3"/>
    <mergeCell ref="D1:W1"/>
    <mergeCell ref="X1:X3"/>
    <mergeCell ref="D2:W2"/>
  </mergeCell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K20"/>
  <sheetViews>
    <sheetView view="pageBreakPreview" zoomScale="75" zoomScaleNormal="100" zoomScaleSheetLayoutView="75" workbookViewId="0">
      <selection activeCell="H4" sqref="H4"/>
    </sheetView>
  </sheetViews>
  <sheetFormatPr baseColWidth="10" defaultRowHeight="15"/>
  <cols>
    <col min="1" max="1" width="4" customWidth="1"/>
    <col min="2" max="2" width="39.5" customWidth="1"/>
    <col min="3" max="3" width="10.5" customWidth="1"/>
    <col min="4" max="4" width="17" customWidth="1"/>
    <col min="5" max="5" width="15" customWidth="1"/>
    <col min="6" max="6" width="14.5" customWidth="1"/>
    <col min="7" max="7" width="15.5" customWidth="1"/>
    <col min="8" max="8" width="14.5" customWidth="1"/>
    <col min="9" max="9" width="15.5" customWidth="1"/>
    <col min="10" max="10" width="17.33203125" customWidth="1"/>
  </cols>
  <sheetData>
    <row r="2" spans="2:11" ht="28.5" customHeight="1">
      <c r="B2" s="46"/>
      <c r="C2" s="46"/>
      <c r="D2" s="127" t="s">
        <v>218</v>
      </c>
      <c r="E2" s="127"/>
      <c r="F2" s="127" t="s">
        <v>219</v>
      </c>
      <c r="G2" s="127"/>
      <c r="H2" s="127" t="s">
        <v>220</v>
      </c>
      <c r="I2" s="127"/>
      <c r="J2" s="46"/>
    </row>
    <row r="3" spans="2:11" ht="30.75" customHeight="1">
      <c r="B3" s="85" t="s">
        <v>3</v>
      </c>
      <c r="C3" s="86" t="s">
        <v>184</v>
      </c>
      <c r="D3" s="86" t="s">
        <v>199</v>
      </c>
      <c r="E3" s="86" t="s">
        <v>194</v>
      </c>
      <c r="F3" s="86" t="s">
        <v>199</v>
      </c>
      <c r="G3" s="86" t="s">
        <v>194</v>
      </c>
      <c r="H3" s="86" t="s">
        <v>199</v>
      </c>
      <c r="I3" s="86" t="s">
        <v>194</v>
      </c>
      <c r="J3" s="86" t="s">
        <v>201</v>
      </c>
    </row>
    <row r="4" spans="2:11" ht="143.25" customHeight="1">
      <c r="B4" s="82" t="s">
        <v>221</v>
      </c>
      <c r="C4" s="84" t="e">
        <f>+'TODAS LAS SEDES'!#REF!</f>
        <v>#REF!</v>
      </c>
      <c r="D4" s="81">
        <v>1100000</v>
      </c>
      <c r="E4" s="80" t="e">
        <f>+C4*D4</f>
        <v>#REF!</v>
      </c>
      <c r="F4" s="81">
        <v>879000</v>
      </c>
      <c r="G4" s="80" t="e">
        <f>+C4*F4</f>
        <v>#REF!</v>
      </c>
      <c r="H4" s="81">
        <v>1100000</v>
      </c>
      <c r="I4" s="80" t="e">
        <f>+H4*C4</f>
        <v>#REF!</v>
      </c>
      <c r="J4" s="80" t="e">
        <f t="shared" ref="J4:J17" si="0">(E4+G4+I4)/3</f>
        <v>#REF!</v>
      </c>
      <c r="K4" s="76"/>
    </row>
    <row r="5" spans="2:11">
      <c r="B5" s="82" t="s">
        <v>205</v>
      </c>
      <c r="C5" s="84" t="e">
        <f>+'TODAS LAS SEDES'!#REF!</f>
        <v>#REF!</v>
      </c>
      <c r="D5" s="81">
        <v>21000</v>
      </c>
      <c r="E5" s="80" t="e">
        <f>+C5*D5</f>
        <v>#REF!</v>
      </c>
      <c r="F5" s="81">
        <v>16000</v>
      </c>
      <c r="G5" s="80" t="e">
        <f t="shared" ref="G5:G17" si="1">+C5*F5</f>
        <v>#REF!</v>
      </c>
      <c r="H5" s="81">
        <v>14500</v>
      </c>
      <c r="I5" s="80" t="e">
        <f>+H5*C5</f>
        <v>#REF!</v>
      </c>
      <c r="J5" s="80" t="e">
        <f t="shared" si="0"/>
        <v>#REF!</v>
      </c>
      <c r="K5" s="76"/>
    </row>
    <row r="6" spans="2:11" ht="28">
      <c r="B6" s="82" t="s">
        <v>206</v>
      </c>
      <c r="C6" s="84" t="e">
        <f>+'TODAS LAS SEDES'!#REF!</f>
        <v>#REF!</v>
      </c>
      <c r="D6" s="81">
        <v>29000</v>
      </c>
      <c r="E6" s="80" t="e">
        <f t="shared" ref="E6:E17" si="2">+C6*D6</f>
        <v>#REF!</v>
      </c>
      <c r="F6" s="81">
        <v>60000</v>
      </c>
      <c r="G6" s="80" t="e">
        <f t="shared" si="1"/>
        <v>#REF!</v>
      </c>
      <c r="H6" s="81">
        <v>75000</v>
      </c>
      <c r="I6" s="80" t="e">
        <f t="shared" ref="I6:I17" si="3">+H6*C6</f>
        <v>#REF!</v>
      </c>
      <c r="J6" s="80" t="e">
        <f t="shared" si="0"/>
        <v>#REF!</v>
      </c>
      <c r="K6" s="76"/>
    </row>
    <row r="7" spans="2:11" ht="28">
      <c r="B7" s="82" t="s">
        <v>207</v>
      </c>
      <c r="C7" s="84" t="e">
        <f>+'TODAS LAS SEDES'!#REF!</f>
        <v>#REF!</v>
      </c>
      <c r="D7" s="81">
        <v>35000</v>
      </c>
      <c r="E7" s="80" t="e">
        <f t="shared" si="2"/>
        <v>#REF!</v>
      </c>
      <c r="F7" s="81">
        <v>53000</v>
      </c>
      <c r="G7" s="80" t="e">
        <f t="shared" si="1"/>
        <v>#REF!</v>
      </c>
      <c r="H7" s="81">
        <v>145000</v>
      </c>
      <c r="I7" s="80" t="e">
        <f t="shared" si="3"/>
        <v>#REF!</v>
      </c>
      <c r="J7" s="80" t="e">
        <f t="shared" si="0"/>
        <v>#REF!</v>
      </c>
      <c r="K7" s="76"/>
    </row>
    <row r="8" spans="2:11" ht="28">
      <c r="B8" s="82" t="s">
        <v>208</v>
      </c>
      <c r="C8" s="84" t="e">
        <f>+'TODAS LAS SEDES'!#REF!</f>
        <v>#REF!</v>
      </c>
      <c r="D8" s="81">
        <v>46000</v>
      </c>
      <c r="E8" s="80" t="e">
        <f t="shared" si="2"/>
        <v>#REF!</v>
      </c>
      <c r="F8" s="81">
        <v>74000</v>
      </c>
      <c r="G8" s="80" t="e">
        <f t="shared" si="1"/>
        <v>#REF!</v>
      </c>
      <c r="H8" s="81">
        <v>108000</v>
      </c>
      <c r="I8" s="80" t="e">
        <f t="shared" si="3"/>
        <v>#REF!</v>
      </c>
      <c r="J8" s="80" t="e">
        <f t="shared" si="0"/>
        <v>#REF!</v>
      </c>
      <c r="K8" s="76"/>
    </row>
    <row r="9" spans="2:11" ht="28">
      <c r="B9" s="82" t="s">
        <v>209</v>
      </c>
      <c r="C9" s="84" t="e">
        <f>+'TODAS LAS SEDES'!#REF!</f>
        <v>#REF!</v>
      </c>
      <c r="D9" s="81">
        <v>55000</v>
      </c>
      <c r="E9" s="80" t="e">
        <f t="shared" si="2"/>
        <v>#REF!</v>
      </c>
      <c r="F9" s="81">
        <v>340000</v>
      </c>
      <c r="G9" s="80" t="e">
        <f t="shared" si="1"/>
        <v>#REF!</v>
      </c>
      <c r="H9" s="81">
        <v>160000</v>
      </c>
      <c r="I9" s="80" t="e">
        <f t="shared" si="3"/>
        <v>#REF!</v>
      </c>
      <c r="J9" s="80" t="e">
        <f t="shared" si="0"/>
        <v>#REF!</v>
      </c>
      <c r="K9" s="76"/>
    </row>
    <row r="10" spans="2:11" ht="28">
      <c r="B10" s="82" t="s">
        <v>210</v>
      </c>
      <c r="C10" s="84" t="e">
        <f>+'TODAS LAS SEDES'!#REF!</f>
        <v>#REF!</v>
      </c>
      <c r="D10" s="81">
        <v>80000</v>
      </c>
      <c r="E10" s="80" t="e">
        <f t="shared" si="2"/>
        <v>#REF!</v>
      </c>
      <c r="F10" s="81">
        <v>220000</v>
      </c>
      <c r="G10" s="80" t="e">
        <f t="shared" si="1"/>
        <v>#REF!</v>
      </c>
      <c r="H10" s="81">
        <v>185000</v>
      </c>
      <c r="I10" s="80" t="e">
        <f t="shared" si="3"/>
        <v>#REF!</v>
      </c>
      <c r="J10" s="80" t="e">
        <f t="shared" si="0"/>
        <v>#REF!</v>
      </c>
      <c r="K10" s="76"/>
    </row>
    <row r="11" spans="2:11">
      <c r="B11" s="82" t="s">
        <v>211</v>
      </c>
      <c r="C11" s="84" t="e">
        <f>+'TODAS LAS SEDES'!#REF!</f>
        <v>#REF!</v>
      </c>
      <c r="D11" s="81">
        <v>10000</v>
      </c>
      <c r="E11" s="80" t="e">
        <f t="shared" si="2"/>
        <v>#REF!</v>
      </c>
      <c r="F11" s="81">
        <v>13000</v>
      </c>
      <c r="G11" s="80" t="e">
        <f t="shared" si="1"/>
        <v>#REF!</v>
      </c>
      <c r="H11" s="81">
        <v>24000</v>
      </c>
      <c r="I11" s="80" t="e">
        <f t="shared" si="3"/>
        <v>#REF!</v>
      </c>
      <c r="J11" s="80" t="e">
        <f t="shared" si="0"/>
        <v>#REF!</v>
      </c>
      <c r="K11" s="76"/>
    </row>
    <row r="12" spans="2:11">
      <c r="B12" s="82" t="s">
        <v>212</v>
      </c>
      <c r="C12" s="84" t="e">
        <f>+'TODAS LAS SEDES'!#REF!</f>
        <v>#REF!</v>
      </c>
      <c r="D12" s="81">
        <v>4000</v>
      </c>
      <c r="E12" s="80" t="e">
        <f t="shared" si="2"/>
        <v>#REF!</v>
      </c>
      <c r="F12" s="81">
        <v>29000</v>
      </c>
      <c r="G12" s="80" t="e">
        <f t="shared" si="1"/>
        <v>#REF!</v>
      </c>
      <c r="H12" s="81">
        <v>32000</v>
      </c>
      <c r="I12" s="80" t="e">
        <f t="shared" si="3"/>
        <v>#REF!</v>
      </c>
      <c r="J12" s="80" t="e">
        <f t="shared" si="0"/>
        <v>#REF!</v>
      </c>
      <c r="K12" s="76"/>
    </row>
    <row r="13" spans="2:11">
      <c r="B13" s="82" t="s">
        <v>213</v>
      </c>
      <c r="C13" s="84" t="e">
        <f>+'TODAS LAS SEDES'!#REF!</f>
        <v>#REF!</v>
      </c>
      <c r="D13" s="81">
        <v>18000</v>
      </c>
      <c r="E13" s="80" t="e">
        <f t="shared" si="2"/>
        <v>#REF!</v>
      </c>
      <c r="F13" s="81">
        <v>35000</v>
      </c>
      <c r="G13" s="80" t="e">
        <f t="shared" si="1"/>
        <v>#REF!</v>
      </c>
      <c r="H13" s="81">
        <v>10000</v>
      </c>
      <c r="I13" s="80" t="e">
        <f t="shared" si="3"/>
        <v>#REF!</v>
      </c>
      <c r="J13" s="80" t="e">
        <f t="shared" si="0"/>
        <v>#REF!</v>
      </c>
      <c r="K13" s="76"/>
    </row>
    <row r="14" spans="2:11">
      <c r="B14" s="82" t="s">
        <v>214</v>
      </c>
      <c r="C14" s="84" t="e">
        <f>+'TODAS LAS SEDES'!#REF!</f>
        <v>#REF!</v>
      </c>
      <c r="D14" s="81">
        <v>120000</v>
      </c>
      <c r="E14" s="80" t="e">
        <f t="shared" si="2"/>
        <v>#REF!</v>
      </c>
      <c r="F14" s="81">
        <v>175000</v>
      </c>
      <c r="G14" s="80" t="e">
        <f t="shared" si="1"/>
        <v>#REF!</v>
      </c>
      <c r="H14" s="81">
        <v>120000</v>
      </c>
      <c r="I14" s="80" t="e">
        <f t="shared" si="3"/>
        <v>#REF!</v>
      </c>
      <c r="J14" s="80" t="e">
        <f t="shared" si="0"/>
        <v>#REF!</v>
      </c>
      <c r="K14" s="76"/>
    </row>
    <row r="15" spans="2:11">
      <c r="B15" s="82" t="s">
        <v>215</v>
      </c>
      <c r="C15" s="84" t="e">
        <f>+'TODAS LAS SEDES'!#REF!</f>
        <v>#REF!</v>
      </c>
      <c r="D15" s="81"/>
      <c r="E15" s="80" t="e">
        <f t="shared" si="2"/>
        <v>#REF!</v>
      </c>
      <c r="F15" s="81"/>
      <c r="G15" s="80" t="e">
        <f t="shared" si="1"/>
        <v>#REF!</v>
      </c>
      <c r="H15" s="81">
        <v>48000</v>
      </c>
      <c r="I15" s="80" t="e">
        <f t="shared" si="3"/>
        <v>#REF!</v>
      </c>
      <c r="J15" s="80" t="e">
        <f>(E15+G15+I15)/1</f>
        <v>#REF!</v>
      </c>
      <c r="K15" s="76"/>
    </row>
    <row r="16" spans="2:11">
      <c r="B16" s="82" t="s">
        <v>216</v>
      </c>
      <c r="C16" s="84" t="e">
        <f>+'TODAS LAS SEDES'!#REF!</f>
        <v>#REF!</v>
      </c>
      <c r="D16" s="81">
        <v>7500</v>
      </c>
      <c r="E16" s="80" t="e">
        <f t="shared" si="2"/>
        <v>#REF!</v>
      </c>
      <c r="F16" s="81">
        <v>27000</v>
      </c>
      <c r="G16" s="80" t="e">
        <f t="shared" si="1"/>
        <v>#REF!</v>
      </c>
      <c r="H16" s="81">
        <v>28000</v>
      </c>
      <c r="I16" s="80" t="e">
        <f t="shared" si="3"/>
        <v>#REF!</v>
      </c>
      <c r="J16" s="80" t="e">
        <f t="shared" si="0"/>
        <v>#REF!</v>
      </c>
      <c r="K16" s="76"/>
    </row>
    <row r="17" spans="2:11">
      <c r="B17" s="82" t="s">
        <v>217</v>
      </c>
      <c r="C17" s="84" t="e">
        <f>+'TODAS LAS SEDES'!#REF!</f>
        <v>#REF!</v>
      </c>
      <c r="D17" s="81">
        <v>18000</v>
      </c>
      <c r="E17" s="80" t="e">
        <f t="shared" si="2"/>
        <v>#REF!</v>
      </c>
      <c r="F17" s="81">
        <v>19000</v>
      </c>
      <c r="G17" s="80" t="e">
        <f t="shared" si="1"/>
        <v>#REF!</v>
      </c>
      <c r="H17" s="81">
        <v>15000</v>
      </c>
      <c r="I17" s="80" t="e">
        <f t="shared" si="3"/>
        <v>#REF!</v>
      </c>
      <c r="J17" s="80" t="e">
        <f t="shared" si="0"/>
        <v>#REF!</v>
      </c>
      <c r="K17" s="76"/>
    </row>
    <row r="18" spans="2:11">
      <c r="B18" s="46"/>
      <c r="C18" s="46"/>
      <c r="D18" s="87" t="s">
        <v>202</v>
      </c>
      <c r="E18" s="80" t="e">
        <f>SUM(E4:E17)</f>
        <v>#REF!</v>
      </c>
      <c r="F18" s="80"/>
      <c r="G18" s="80" t="e">
        <f>SUM(G4:G17)</f>
        <v>#REF!</v>
      </c>
      <c r="H18" s="80"/>
      <c r="I18" s="80" t="e">
        <f>SUM(I4:I17)</f>
        <v>#REF!</v>
      </c>
      <c r="J18" s="80" t="e">
        <f>SUM(J4:J17)</f>
        <v>#REF!</v>
      </c>
      <c r="K18" s="76"/>
    </row>
    <row r="19" spans="2:11">
      <c r="B19" s="46"/>
      <c r="C19" s="46"/>
      <c r="D19" s="87" t="s">
        <v>200</v>
      </c>
      <c r="E19" s="80" t="e">
        <f>+E18*0.19</f>
        <v>#REF!</v>
      </c>
      <c r="F19" s="80"/>
      <c r="G19" s="80" t="e">
        <f t="shared" ref="G19:J19" si="4">+G18*0.19</f>
        <v>#REF!</v>
      </c>
      <c r="H19" s="80"/>
      <c r="I19" s="80" t="e">
        <f t="shared" si="4"/>
        <v>#REF!</v>
      </c>
      <c r="J19" s="80" t="e">
        <f t="shared" si="4"/>
        <v>#REF!</v>
      </c>
      <c r="K19" s="76"/>
    </row>
    <row r="20" spans="2:11">
      <c r="B20" s="46"/>
      <c r="C20" s="46"/>
      <c r="D20" s="87" t="s">
        <v>194</v>
      </c>
      <c r="E20" s="80" t="e">
        <f>SUM(E18:E19)</f>
        <v>#REF!</v>
      </c>
      <c r="F20" s="80"/>
      <c r="G20" s="80" t="e">
        <f>SUM(G18:G19)</f>
        <v>#REF!</v>
      </c>
      <c r="H20" s="80"/>
      <c r="I20" s="80" t="e">
        <f>SUM(I18:I19)</f>
        <v>#REF!</v>
      </c>
      <c r="J20" s="80" t="e">
        <f>SUM(J18:J19)</f>
        <v>#REF!</v>
      </c>
      <c r="K20" s="76"/>
    </row>
  </sheetData>
  <mergeCells count="3">
    <mergeCell ref="D2:E2"/>
    <mergeCell ref="F2:G2"/>
    <mergeCell ref="H2:I2"/>
  </mergeCells>
  <pageMargins left="0.70866141732283472" right="0.70866141732283472" top="0.74803149606299213" bottom="0.74803149606299213" header="0.31496062992125984" footer="0.31496062992125984"/>
  <pageSetup scale="48" orientation="portrait" verticalDpi="597" r:id="rId1"/>
  <headerFooter>
    <oddHeader>&amp;CESTUDIO DE MERCADO MATERIAL DIDACTICO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2:K8"/>
  <sheetViews>
    <sheetView view="pageBreakPreview" zoomScale="75" zoomScaleNormal="100" zoomScaleSheetLayoutView="75" workbookViewId="0">
      <selection activeCell="J5" sqref="J5"/>
    </sheetView>
  </sheetViews>
  <sheetFormatPr baseColWidth="10" defaultRowHeight="15"/>
  <cols>
    <col min="1" max="1" width="4" customWidth="1"/>
    <col min="2" max="2" width="39.5" customWidth="1"/>
    <col min="3" max="3" width="10.5" customWidth="1"/>
    <col min="4" max="4" width="17" customWidth="1"/>
    <col min="5" max="5" width="15" customWidth="1"/>
    <col min="6" max="6" width="14.5" customWidth="1"/>
    <col min="7" max="7" width="15.5" customWidth="1"/>
    <col min="8" max="8" width="14.5" customWidth="1"/>
    <col min="9" max="9" width="15.5" customWidth="1"/>
    <col min="10" max="10" width="17.33203125" customWidth="1"/>
  </cols>
  <sheetData>
    <row r="2" spans="2:11" ht="28.5" customHeight="1">
      <c r="B2" s="46"/>
      <c r="C2" s="46"/>
      <c r="D2" s="127" t="s">
        <v>272</v>
      </c>
      <c r="E2" s="127"/>
      <c r="F2" s="127" t="s">
        <v>274</v>
      </c>
      <c r="G2" s="127"/>
      <c r="H2" s="127" t="s">
        <v>276</v>
      </c>
      <c r="I2" s="127"/>
      <c r="J2" s="46"/>
    </row>
    <row r="3" spans="2:11" ht="30.75" customHeight="1">
      <c r="B3" s="85" t="s">
        <v>3</v>
      </c>
      <c r="C3" s="86" t="s">
        <v>184</v>
      </c>
      <c r="D3" s="86" t="s">
        <v>199</v>
      </c>
      <c r="E3" s="86" t="s">
        <v>194</v>
      </c>
      <c r="F3" s="86" t="s">
        <v>199</v>
      </c>
      <c r="G3" s="86" t="s">
        <v>194</v>
      </c>
      <c r="H3" s="86" t="s">
        <v>199</v>
      </c>
      <c r="I3" s="86" t="s">
        <v>194</v>
      </c>
      <c r="J3" s="86" t="s">
        <v>201</v>
      </c>
    </row>
    <row r="4" spans="2:11" ht="143.25" customHeight="1">
      <c r="B4" s="115" t="s">
        <v>273</v>
      </c>
      <c r="C4" s="84" t="e">
        <f>+'TODAS LAS SEDES'!#REF!</f>
        <v>#REF!</v>
      </c>
      <c r="D4" s="81">
        <v>120000</v>
      </c>
      <c r="E4" s="80" t="e">
        <f>+C4*D4</f>
        <v>#REF!</v>
      </c>
      <c r="F4" s="81">
        <v>140000</v>
      </c>
      <c r="G4" s="80" t="e">
        <f>+C4*F4</f>
        <v>#REF!</v>
      </c>
      <c r="H4" s="81">
        <v>163025.21</v>
      </c>
      <c r="I4" s="80" t="e">
        <f>+H4*C4</f>
        <v>#REF!</v>
      </c>
      <c r="J4" s="80" t="e">
        <f>(E4+G4+I4)/3</f>
        <v>#REF!</v>
      </c>
      <c r="K4" s="76"/>
    </row>
    <row r="5" spans="2:11" ht="28">
      <c r="B5" s="115" t="s">
        <v>275</v>
      </c>
      <c r="C5" s="84" t="e">
        <f>+'TODAS LAS SEDES'!#REF!</f>
        <v>#REF!</v>
      </c>
      <c r="D5" s="81">
        <v>85000</v>
      </c>
      <c r="E5" s="80" t="e">
        <f>+C5*D5</f>
        <v>#REF!</v>
      </c>
      <c r="F5" s="81">
        <v>85000</v>
      </c>
      <c r="G5" s="80" t="e">
        <f t="shared" ref="G5" si="0">+C5*F5</f>
        <v>#REF!</v>
      </c>
      <c r="H5" s="81">
        <v>361344.54</v>
      </c>
      <c r="I5" s="80" t="e">
        <f>+H5*C5</f>
        <v>#REF!</v>
      </c>
      <c r="J5" s="80" t="e">
        <f t="shared" ref="J5" si="1">(E5+G5+I5)/3</f>
        <v>#REF!</v>
      </c>
      <c r="K5" s="76"/>
    </row>
    <row r="6" spans="2:11">
      <c r="B6" s="46"/>
      <c r="C6" s="46"/>
      <c r="D6" s="87" t="s">
        <v>202</v>
      </c>
      <c r="E6" s="80" t="e">
        <f>SUM(E4:E5)</f>
        <v>#REF!</v>
      </c>
      <c r="F6" s="80"/>
      <c r="G6" s="80" t="e">
        <f>SUM(G4:G5)</f>
        <v>#REF!</v>
      </c>
      <c r="H6" s="80"/>
      <c r="I6" s="80" t="e">
        <f>SUM(I4:I5)</f>
        <v>#REF!</v>
      </c>
      <c r="J6" s="80" t="e">
        <f>SUM(J4:J5)</f>
        <v>#REF!</v>
      </c>
      <c r="K6" s="76"/>
    </row>
    <row r="7" spans="2:11">
      <c r="B7" s="46"/>
      <c r="C7" s="46"/>
      <c r="D7" s="87" t="s">
        <v>200</v>
      </c>
      <c r="E7" s="80" t="e">
        <f>+E6*0.19</f>
        <v>#REF!</v>
      </c>
      <c r="F7" s="80"/>
      <c r="G7" s="80" t="e">
        <f t="shared" ref="G7:J7" si="2">+G6*0.19</f>
        <v>#REF!</v>
      </c>
      <c r="H7" s="80"/>
      <c r="I7" s="80" t="e">
        <f t="shared" si="2"/>
        <v>#REF!</v>
      </c>
      <c r="J7" s="80" t="e">
        <f t="shared" si="2"/>
        <v>#REF!</v>
      </c>
      <c r="K7" s="76"/>
    </row>
    <row r="8" spans="2:11">
      <c r="B8" s="46"/>
      <c r="C8" s="46"/>
      <c r="D8" s="87" t="s">
        <v>194</v>
      </c>
      <c r="E8" s="80" t="e">
        <f>SUM(E6:E7)</f>
        <v>#REF!</v>
      </c>
      <c r="F8" s="80"/>
      <c r="G8" s="80" t="e">
        <f>SUM(G6:G7)</f>
        <v>#REF!</v>
      </c>
      <c r="H8" s="80"/>
      <c r="I8" s="80" t="e">
        <f>SUM(I6:I7)</f>
        <v>#REF!</v>
      </c>
      <c r="J8" s="80" t="e">
        <f>SUM(J6:J7)</f>
        <v>#REF!</v>
      </c>
      <c r="K8" s="76"/>
    </row>
  </sheetData>
  <mergeCells count="3">
    <mergeCell ref="D2:E2"/>
    <mergeCell ref="F2:G2"/>
    <mergeCell ref="H2:I2"/>
  </mergeCells>
  <pageMargins left="0.70866141732283472" right="0.70866141732283472" top="0.74803149606299213" bottom="0.74803149606299213" header="0.31496062992125984" footer="0.31496062992125984"/>
  <pageSetup scale="48" orientation="portrait" verticalDpi="597" r:id="rId1"/>
  <headerFooter>
    <oddHeader>&amp;CESTUDIO DE MERCADO PRIMEROS AUXILIOS</oddHeader>
  </headerFooter>
  <ignoredErrors>
    <ignoredError sqref="E7 G7 I7:J7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K64"/>
  <sheetViews>
    <sheetView view="pageBreakPreview" topLeftCell="A47" zoomScale="91" zoomScaleNormal="100" zoomScaleSheetLayoutView="91" workbookViewId="0">
      <selection activeCell="J62" sqref="J62"/>
    </sheetView>
  </sheetViews>
  <sheetFormatPr baseColWidth="10" defaultRowHeight="15"/>
  <cols>
    <col min="1" max="1" width="1.83203125" customWidth="1"/>
    <col min="2" max="2" width="39.5" customWidth="1"/>
    <col min="3" max="3" width="9.1640625" customWidth="1"/>
    <col min="4" max="4" width="13.5" customWidth="1"/>
    <col min="5" max="5" width="15" customWidth="1"/>
    <col min="6" max="6" width="14.5" customWidth="1"/>
    <col min="7" max="7" width="17" customWidth="1"/>
    <col min="8" max="8" width="12.6640625" style="78" customWidth="1"/>
    <col min="9" max="9" width="17.5" style="78" customWidth="1"/>
    <col min="10" max="10" width="17.33203125" customWidth="1"/>
    <col min="11" max="11" width="16.33203125" bestFit="1" customWidth="1"/>
  </cols>
  <sheetData>
    <row r="1" spans="2:11">
      <c r="H1"/>
      <c r="I1"/>
    </row>
    <row r="2" spans="2:11" ht="28.5" customHeight="1">
      <c r="B2" s="46"/>
      <c r="C2" s="46"/>
      <c r="D2" s="127" t="s">
        <v>333</v>
      </c>
      <c r="E2" s="127"/>
      <c r="F2" s="127" t="s">
        <v>334</v>
      </c>
      <c r="G2" s="127"/>
      <c r="H2" s="127" t="s">
        <v>335</v>
      </c>
      <c r="I2" s="127"/>
      <c r="J2" s="46"/>
    </row>
    <row r="3" spans="2:11" ht="30.75" customHeight="1">
      <c r="B3" s="85" t="s">
        <v>3</v>
      </c>
      <c r="C3" s="86" t="s">
        <v>184</v>
      </c>
      <c r="D3" s="86" t="s">
        <v>199</v>
      </c>
      <c r="E3" s="86" t="s">
        <v>194</v>
      </c>
      <c r="F3" s="86" t="s">
        <v>199</v>
      </c>
      <c r="G3" s="86" t="s">
        <v>194</v>
      </c>
      <c r="H3" s="86" t="s">
        <v>199</v>
      </c>
      <c r="I3" s="86" t="s">
        <v>194</v>
      </c>
      <c r="J3" s="86" t="s">
        <v>201</v>
      </c>
    </row>
    <row r="4" spans="2:11" ht="28">
      <c r="B4" s="116" t="s">
        <v>277</v>
      </c>
      <c r="C4" s="84" t="e">
        <f>+'TODAS LAS SEDES'!#REF!</f>
        <v>#REF!</v>
      </c>
      <c r="D4" s="81">
        <v>28000</v>
      </c>
      <c r="E4" s="80" t="e">
        <f t="shared" ref="E4:E7" si="0">+C4*D4</f>
        <v>#REF!</v>
      </c>
      <c r="F4" s="81"/>
      <c r="G4" s="81" t="e">
        <f>+C4*F4</f>
        <v>#REF!</v>
      </c>
      <c r="H4" s="81">
        <v>38000</v>
      </c>
      <c r="I4" s="80" t="e">
        <f t="shared" ref="I4:I59" si="1">+H4*C4</f>
        <v>#REF!</v>
      </c>
      <c r="J4" s="80" t="e">
        <f>+(E4+G4+I4)/2</f>
        <v>#REF!</v>
      </c>
      <c r="K4" s="76"/>
    </row>
    <row r="5" spans="2:11" ht="28">
      <c r="B5" s="116" t="s">
        <v>278</v>
      </c>
      <c r="C5" s="84" t="e">
        <f>+'TODAS LAS SEDES'!#REF!</f>
        <v>#REF!</v>
      </c>
      <c r="D5" s="81">
        <v>42125</v>
      </c>
      <c r="E5" s="80" t="e">
        <f t="shared" si="0"/>
        <v>#REF!</v>
      </c>
      <c r="F5" s="81"/>
      <c r="G5" s="81" t="e">
        <f t="shared" ref="G5:G59" si="2">+C5*F5</f>
        <v>#REF!</v>
      </c>
      <c r="H5" s="81">
        <v>42000</v>
      </c>
      <c r="I5" s="80" t="e">
        <f t="shared" si="1"/>
        <v>#REF!</v>
      </c>
      <c r="J5" s="80" t="e">
        <f t="shared" ref="J5:J53" si="3">+(E5+G5+I5)/2</f>
        <v>#REF!</v>
      </c>
      <c r="K5" s="76"/>
    </row>
    <row r="6" spans="2:11">
      <c r="B6" s="116" t="s">
        <v>279</v>
      </c>
      <c r="C6" s="84" t="e">
        <f>+'TODAS LAS SEDES'!#REF!</f>
        <v>#REF!</v>
      </c>
      <c r="D6" s="81">
        <v>7125</v>
      </c>
      <c r="E6" s="80" t="e">
        <f t="shared" si="0"/>
        <v>#REF!</v>
      </c>
      <c r="F6" s="81">
        <v>28000</v>
      </c>
      <c r="G6" s="81" t="e">
        <f t="shared" si="2"/>
        <v>#REF!</v>
      </c>
      <c r="H6" s="81">
        <v>34742</v>
      </c>
      <c r="I6" s="80" t="e">
        <f t="shared" si="1"/>
        <v>#REF!</v>
      </c>
      <c r="J6" s="80" t="e">
        <f>+(E6+G6+I6)/3</f>
        <v>#REF!</v>
      </c>
      <c r="K6" s="76"/>
    </row>
    <row r="7" spans="2:11">
      <c r="B7" s="116" t="s">
        <v>280</v>
      </c>
      <c r="C7" s="84" t="e">
        <f>+'TODAS LAS SEDES'!#REF!</f>
        <v>#REF!</v>
      </c>
      <c r="D7" s="81">
        <v>8000</v>
      </c>
      <c r="E7" s="80" t="e">
        <f t="shared" si="0"/>
        <v>#REF!</v>
      </c>
      <c r="F7" s="81">
        <v>35000</v>
      </c>
      <c r="G7" s="81" t="e">
        <f t="shared" si="2"/>
        <v>#REF!</v>
      </c>
      <c r="H7" s="81">
        <v>49706</v>
      </c>
      <c r="I7" s="80" t="e">
        <f t="shared" si="1"/>
        <v>#REF!</v>
      </c>
      <c r="J7" s="80" t="e">
        <f t="shared" ref="J7:J8" si="4">+(E7+G7+I7)/3</f>
        <v>#REF!</v>
      </c>
      <c r="K7" s="76"/>
    </row>
    <row r="8" spans="2:11">
      <c r="B8" s="116" t="s">
        <v>281</v>
      </c>
      <c r="C8" s="84" t="e">
        <f>+'TODAS LAS SEDES'!#REF!</f>
        <v>#REF!</v>
      </c>
      <c r="D8" s="81">
        <v>9875</v>
      </c>
      <c r="E8" s="80" t="e">
        <f>+C8*D8</f>
        <v>#REF!</v>
      </c>
      <c r="F8" s="81">
        <v>49000</v>
      </c>
      <c r="G8" s="81" t="e">
        <f t="shared" si="2"/>
        <v>#REF!</v>
      </c>
      <c r="H8" s="81">
        <v>63974</v>
      </c>
      <c r="I8" s="80" t="e">
        <f t="shared" si="1"/>
        <v>#REF!</v>
      </c>
      <c r="J8" s="80" t="e">
        <f t="shared" si="4"/>
        <v>#REF!</v>
      </c>
      <c r="K8" s="76"/>
    </row>
    <row r="9" spans="2:11">
      <c r="B9" s="116" t="s">
        <v>282</v>
      </c>
      <c r="C9" s="84" t="e">
        <f>+'TODAS LAS SEDES'!#REF!</f>
        <v>#REF!</v>
      </c>
      <c r="D9" s="81">
        <v>21250</v>
      </c>
      <c r="E9" s="80" t="e">
        <f t="shared" ref="E9:E59" si="5">+C9*D9</f>
        <v>#REF!</v>
      </c>
      <c r="F9" s="81">
        <v>73000</v>
      </c>
      <c r="G9" s="81" t="e">
        <f t="shared" si="2"/>
        <v>#REF!</v>
      </c>
      <c r="H9" s="81"/>
      <c r="I9" s="80" t="e">
        <f t="shared" si="1"/>
        <v>#REF!</v>
      </c>
      <c r="J9" s="80" t="e">
        <f>+(E9+G9+I9)/2</f>
        <v>#REF!</v>
      </c>
      <c r="K9" s="76"/>
    </row>
    <row r="10" spans="2:11">
      <c r="B10" s="116" t="s">
        <v>283</v>
      </c>
      <c r="C10" s="84" t="e">
        <f>+'TODAS LAS SEDES'!#REF!</f>
        <v>#REF!</v>
      </c>
      <c r="D10" s="81">
        <v>49000</v>
      </c>
      <c r="E10" s="80" t="e">
        <f t="shared" si="5"/>
        <v>#REF!</v>
      </c>
      <c r="F10" s="81">
        <v>126000</v>
      </c>
      <c r="G10" s="81" t="e">
        <f t="shared" si="2"/>
        <v>#REF!</v>
      </c>
      <c r="H10" s="81"/>
      <c r="I10" s="80" t="e">
        <f t="shared" si="1"/>
        <v>#REF!</v>
      </c>
      <c r="J10" s="80" t="e">
        <f t="shared" si="3"/>
        <v>#REF!</v>
      </c>
      <c r="K10" s="76"/>
    </row>
    <row r="11" spans="2:11">
      <c r="B11" s="116" t="s">
        <v>284</v>
      </c>
      <c r="C11" s="84" t="e">
        <f>+'TODAS LAS SEDES'!#REF!</f>
        <v>#REF!</v>
      </c>
      <c r="D11" s="81">
        <v>7500</v>
      </c>
      <c r="E11" s="80" t="e">
        <f t="shared" si="5"/>
        <v>#REF!</v>
      </c>
      <c r="F11" s="81">
        <v>4995</v>
      </c>
      <c r="G11" s="81" t="e">
        <f t="shared" si="2"/>
        <v>#REF!</v>
      </c>
      <c r="H11" s="81">
        <v>6700</v>
      </c>
      <c r="I11" s="80" t="e">
        <f t="shared" si="1"/>
        <v>#REF!</v>
      </c>
      <c r="J11" s="80" t="e">
        <f>+(E11+G11+I11)/3</f>
        <v>#REF!</v>
      </c>
      <c r="K11" s="76"/>
    </row>
    <row r="12" spans="2:11">
      <c r="B12" s="116" t="s">
        <v>285</v>
      </c>
      <c r="C12" s="84" t="e">
        <f>+'TODAS LAS SEDES'!#REF!</f>
        <v>#REF!</v>
      </c>
      <c r="D12" s="81">
        <v>152500</v>
      </c>
      <c r="E12" s="80" t="e">
        <f t="shared" si="5"/>
        <v>#REF!</v>
      </c>
      <c r="F12" s="81">
        <v>142000</v>
      </c>
      <c r="G12" s="81" t="e">
        <f t="shared" si="2"/>
        <v>#REF!</v>
      </c>
      <c r="H12" s="81"/>
      <c r="I12" s="80" t="e">
        <f t="shared" si="1"/>
        <v>#REF!</v>
      </c>
      <c r="J12" s="80" t="e">
        <f t="shared" si="3"/>
        <v>#REF!</v>
      </c>
      <c r="K12" s="76"/>
    </row>
    <row r="13" spans="2:11">
      <c r="B13" s="116" t="s">
        <v>286</v>
      </c>
      <c r="C13" s="84" t="e">
        <f>+'TODAS LAS SEDES'!#REF!</f>
        <v>#REF!</v>
      </c>
      <c r="D13" s="81">
        <v>115000</v>
      </c>
      <c r="E13" s="80" t="e">
        <f t="shared" si="5"/>
        <v>#REF!</v>
      </c>
      <c r="F13" s="81">
        <v>88000</v>
      </c>
      <c r="G13" s="81" t="e">
        <f t="shared" si="2"/>
        <v>#REF!</v>
      </c>
      <c r="H13" s="81"/>
      <c r="I13" s="80" t="e">
        <f t="shared" si="1"/>
        <v>#REF!</v>
      </c>
      <c r="J13" s="80" t="e">
        <f t="shared" si="3"/>
        <v>#REF!</v>
      </c>
      <c r="K13" s="76"/>
    </row>
    <row r="14" spans="2:11">
      <c r="B14" s="116" t="s">
        <v>287</v>
      </c>
      <c r="C14" s="84" t="e">
        <f>+'TODAS LAS SEDES'!#REF!</f>
        <v>#REF!</v>
      </c>
      <c r="D14" s="81">
        <v>3500</v>
      </c>
      <c r="E14" s="80" t="e">
        <f t="shared" si="5"/>
        <v>#REF!</v>
      </c>
      <c r="F14" s="81">
        <v>3200</v>
      </c>
      <c r="G14" s="81" t="e">
        <f t="shared" si="2"/>
        <v>#REF!</v>
      </c>
      <c r="H14" s="81">
        <v>3100</v>
      </c>
      <c r="I14" s="80" t="e">
        <f t="shared" si="1"/>
        <v>#REF!</v>
      </c>
      <c r="J14" s="80" t="e">
        <f>+(E14+G14+I14)/3</f>
        <v>#REF!</v>
      </c>
      <c r="K14" s="76"/>
    </row>
    <row r="15" spans="2:11" ht="42">
      <c r="B15" s="116" t="s">
        <v>288</v>
      </c>
      <c r="C15" s="84" t="e">
        <f>+'TODAS LAS SEDES'!#REF!</f>
        <v>#REF!</v>
      </c>
      <c r="D15" s="81">
        <v>8750</v>
      </c>
      <c r="E15" s="80" t="e">
        <f t="shared" si="5"/>
        <v>#REF!</v>
      </c>
      <c r="F15" s="81">
        <v>31000</v>
      </c>
      <c r="G15" s="81" t="e">
        <f t="shared" si="2"/>
        <v>#REF!</v>
      </c>
      <c r="H15" s="81"/>
      <c r="I15" s="80" t="e">
        <f t="shared" si="1"/>
        <v>#REF!</v>
      </c>
      <c r="J15" s="80" t="e">
        <f t="shared" si="3"/>
        <v>#REF!</v>
      </c>
      <c r="K15" s="76"/>
    </row>
    <row r="16" spans="2:11" ht="42">
      <c r="B16" s="116" t="s">
        <v>289</v>
      </c>
      <c r="C16" s="84" t="e">
        <f>+'TODAS LAS SEDES'!#REF!</f>
        <v>#REF!</v>
      </c>
      <c r="D16" s="81">
        <v>10250</v>
      </c>
      <c r="E16" s="80" t="e">
        <f t="shared" si="5"/>
        <v>#REF!</v>
      </c>
      <c r="F16" s="81">
        <v>19800</v>
      </c>
      <c r="G16" s="81" t="e">
        <f t="shared" si="2"/>
        <v>#REF!</v>
      </c>
      <c r="H16" s="81">
        <v>45500</v>
      </c>
      <c r="I16" s="80" t="e">
        <f t="shared" si="1"/>
        <v>#REF!</v>
      </c>
      <c r="J16" s="80" t="e">
        <f>+(E16+G16+I16)/3</f>
        <v>#REF!</v>
      </c>
      <c r="K16" s="76"/>
    </row>
    <row r="17" spans="2:11" ht="42">
      <c r="B17" s="116" t="s">
        <v>290</v>
      </c>
      <c r="C17" s="84" t="e">
        <f>+'TODAS LAS SEDES'!#REF!</f>
        <v>#REF!</v>
      </c>
      <c r="D17" s="81">
        <v>12625</v>
      </c>
      <c r="E17" s="80" t="e">
        <f t="shared" si="5"/>
        <v>#REF!</v>
      </c>
      <c r="F17" s="81">
        <v>26000</v>
      </c>
      <c r="G17" s="81" t="e">
        <f t="shared" si="2"/>
        <v>#REF!</v>
      </c>
      <c r="H17" s="81">
        <v>60000</v>
      </c>
      <c r="I17" s="80" t="e">
        <f t="shared" si="1"/>
        <v>#REF!</v>
      </c>
      <c r="J17" s="80" t="e">
        <f>+(E17+G17+I17)/3</f>
        <v>#REF!</v>
      </c>
      <c r="K17" s="76"/>
    </row>
    <row r="18" spans="2:11" ht="28">
      <c r="B18" s="116" t="s">
        <v>291</v>
      </c>
      <c r="C18" s="84" t="e">
        <f>+'TODAS LAS SEDES'!#REF!</f>
        <v>#REF!</v>
      </c>
      <c r="D18" s="81">
        <v>5268750</v>
      </c>
      <c r="E18" s="80" t="e">
        <f t="shared" si="5"/>
        <v>#REF!</v>
      </c>
      <c r="F18" s="81"/>
      <c r="G18" s="81" t="e">
        <f t="shared" si="2"/>
        <v>#REF!</v>
      </c>
      <c r="H18" s="81">
        <v>1635600</v>
      </c>
      <c r="I18" s="80" t="e">
        <f t="shared" si="1"/>
        <v>#REF!</v>
      </c>
      <c r="J18" s="80" t="e">
        <f t="shared" si="3"/>
        <v>#REF!</v>
      </c>
      <c r="K18" s="76"/>
    </row>
    <row r="19" spans="2:11">
      <c r="B19" s="116" t="s">
        <v>292</v>
      </c>
      <c r="C19" s="84" t="e">
        <f>+'TODAS LAS SEDES'!#REF!</f>
        <v>#REF!</v>
      </c>
      <c r="D19" s="81">
        <v>82875</v>
      </c>
      <c r="E19" s="80" t="e">
        <f t="shared" si="5"/>
        <v>#REF!</v>
      </c>
      <c r="F19" s="81">
        <v>90000</v>
      </c>
      <c r="G19" s="81" t="e">
        <f t="shared" si="2"/>
        <v>#REF!</v>
      </c>
      <c r="H19" s="81">
        <v>103025</v>
      </c>
      <c r="I19" s="80" t="e">
        <f t="shared" si="1"/>
        <v>#REF!</v>
      </c>
      <c r="J19" s="80" t="e">
        <f>+(E19+G19+I19)/3</f>
        <v>#REF!</v>
      </c>
      <c r="K19" s="76"/>
    </row>
    <row r="20" spans="2:11">
      <c r="B20" s="116" t="s">
        <v>293</v>
      </c>
      <c r="C20" s="84" t="e">
        <f>+'TODAS LAS SEDES'!#REF!</f>
        <v>#REF!</v>
      </c>
      <c r="D20" s="81">
        <v>120000</v>
      </c>
      <c r="E20" s="80" t="e">
        <f t="shared" si="5"/>
        <v>#REF!</v>
      </c>
      <c r="F20" s="81"/>
      <c r="G20" s="81" t="e">
        <f t="shared" si="2"/>
        <v>#REF!</v>
      </c>
      <c r="H20" s="81">
        <v>89000</v>
      </c>
      <c r="I20" s="80" t="e">
        <f t="shared" si="1"/>
        <v>#REF!</v>
      </c>
      <c r="J20" s="80" t="e">
        <f t="shared" si="3"/>
        <v>#REF!</v>
      </c>
      <c r="K20" s="76"/>
    </row>
    <row r="21" spans="2:11" ht="28">
      <c r="B21" s="116" t="s">
        <v>294</v>
      </c>
      <c r="C21" s="84" t="e">
        <f>+'TODAS LAS SEDES'!#REF!</f>
        <v>#REF!</v>
      </c>
      <c r="D21" s="81">
        <v>29000</v>
      </c>
      <c r="E21" s="80" t="e">
        <f t="shared" si="5"/>
        <v>#REF!</v>
      </c>
      <c r="F21" s="81">
        <v>9800</v>
      </c>
      <c r="G21" s="81" t="e">
        <f t="shared" si="2"/>
        <v>#REF!</v>
      </c>
      <c r="H21" s="81">
        <v>15370</v>
      </c>
      <c r="I21" s="80" t="e">
        <f t="shared" si="1"/>
        <v>#REF!</v>
      </c>
      <c r="J21" s="80" t="e">
        <f>+(E21+G21+I21)/3</f>
        <v>#REF!</v>
      </c>
      <c r="K21" s="76"/>
    </row>
    <row r="22" spans="2:11" ht="28">
      <c r="B22" s="116" t="s">
        <v>295</v>
      </c>
      <c r="C22" s="84" t="e">
        <f>+'TODAS LAS SEDES'!#REF!</f>
        <v>#REF!</v>
      </c>
      <c r="D22" s="81">
        <v>37500</v>
      </c>
      <c r="E22" s="80" t="e">
        <f t="shared" si="5"/>
        <v>#REF!</v>
      </c>
      <c r="F22" s="81">
        <v>12600</v>
      </c>
      <c r="G22" s="81" t="e">
        <f t="shared" si="2"/>
        <v>#REF!</v>
      </c>
      <c r="H22" s="81">
        <v>26100</v>
      </c>
      <c r="I22" s="80" t="e">
        <f t="shared" si="1"/>
        <v>#REF!</v>
      </c>
      <c r="J22" s="80" t="e">
        <f>+(E22+G22+I22)/3</f>
        <v>#REF!</v>
      </c>
      <c r="K22" s="76"/>
    </row>
    <row r="23" spans="2:11" ht="28">
      <c r="B23" s="116" t="s">
        <v>296</v>
      </c>
      <c r="C23" s="84" t="e">
        <f>+'TODAS LAS SEDES'!#REF!</f>
        <v>#REF!</v>
      </c>
      <c r="D23" s="81">
        <v>19375</v>
      </c>
      <c r="E23" s="80" t="e">
        <f t="shared" si="5"/>
        <v>#REF!</v>
      </c>
      <c r="F23" s="81">
        <v>10000</v>
      </c>
      <c r="G23" s="81" t="e">
        <f t="shared" si="2"/>
        <v>#REF!</v>
      </c>
      <c r="H23" s="81"/>
      <c r="I23" s="80" t="e">
        <f t="shared" si="1"/>
        <v>#REF!</v>
      </c>
      <c r="J23" s="80" t="e">
        <f t="shared" si="3"/>
        <v>#REF!</v>
      </c>
      <c r="K23" s="76"/>
    </row>
    <row r="24" spans="2:11">
      <c r="B24" s="116" t="s">
        <v>297</v>
      </c>
      <c r="C24" s="84" t="e">
        <f>+'TODAS LAS SEDES'!#REF!</f>
        <v>#REF!</v>
      </c>
      <c r="D24" s="81">
        <v>7375</v>
      </c>
      <c r="E24" s="80" t="e">
        <f t="shared" si="5"/>
        <v>#REF!</v>
      </c>
      <c r="F24" s="81">
        <v>13500</v>
      </c>
      <c r="G24" s="81" t="e">
        <f t="shared" si="2"/>
        <v>#REF!</v>
      </c>
      <c r="H24" s="81"/>
      <c r="I24" s="80" t="e">
        <f t="shared" si="1"/>
        <v>#REF!</v>
      </c>
      <c r="J24" s="80" t="e">
        <f t="shared" si="3"/>
        <v>#REF!</v>
      </c>
      <c r="K24" s="76"/>
    </row>
    <row r="25" spans="2:11">
      <c r="B25" s="116" t="s">
        <v>298</v>
      </c>
      <c r="C25" s="84" t="e">
        <f>+'TODAS LAS SEDES'!#REF!</f>
        <v>#REF!</v>
      </c>
      <c r="D25" s="81">
        <v>7500</v>
      </c>
      <c r="E25" s="80" t="e">
        <f t="shared" si="5"/>
        <v>#REF!</v>
      </c>
      <c r="F25" s="81">
        <v>7700</v>
      </c>
      <c r="G25" s="81" t="e">
        <f t="shared" si="2"/>
        <v>#REF!</v>
      </c>
      <c r="H25" s="81">
        <v>6581</v>
      </c>
      <c r="I25" s="80" t="e">
        <f t="shared" si="1"/>
        <v>#REF!</v>
      </c>
      <c r="J25" s="80" t="e">
        <f>+(E25+G25+I25)/3</f>
        <v>#REF!</v>
      </c>
      <c r="K25" s="76"/>
    </row>
    <row r="26" spans="2:11">
      <c r="B26" s="116" t="s">
        <v>299</v>
      </c>
      <c r="C26" s="84" t="e">
        <f>+'TODAS LAS SEDES'!#REF!</f>
        <v>#REF!</v>
      </c>
      <c r="D26" s="81">
        <v>9625</v>
      </c>
      <c r="E26" s="80" t="e">
        <f t="shared" si="5"/>
        <v>#REF!</v>
      </c>
      <c r="F26" s="81">
        <v>9600</v>
      </c>
      <c r="G26" s="81" t="e">
        <f t="shared" si="2"/>
        <v>#REF!</v>
      </c>
      <c r="H26" s="81">
        <v>9500</v>
      </c>
      <c r="I26" s="80" t="e">
        <f t="shared" si="1"/>
        <v>#REF!</v>
      </c>
      <c r="J26" s="80" t="e">
        <f>+(E26+G26+I26)/3</f>
        <v>#REF!</v>
      </c>
      <c r="K26" s="76"/>
    </row>
    <row r="27" spans="2:11" ht="28">
      <c r="B27" s="116" t="s">
        <v>300</v>
      </c>
      <c r="C27" s="84" t="e">
        <f>+'TODAS LAS SEDES'!#REF!</f>
        <v>#REF!</v>
      </c>
      <c r="D27" s="81">
        <v>34500</v>
      </c>
      <c r="E27" s="80" t="e">
        <f t="shared" si="5"/>
        <v>#REF!</v>
      </c>
      <c r="F27" s="81">
        <v>30400</v>
      </c>
      <c r="G27" s="81" t="e">
        <f t="shared" si="2"/>
        <v>#REF!</v>
      </c>
      <c r="H27" s="81">
        <v>49300</v>
      </c>
      <c r="I27" s="80" t="e">
        <f t="shared" si="1"/>
        <v>#REF!</v>
      </c>
      <c r="J27" s="80" t="e">
        <f>+(E27+G27+I27)/3</f>
        <v>#REF!</v>
      </c>
      <c r="K27" s="76"/>
    </row>
    <row r="28" spans="2:11" ht="28">
      <c r="B28" s="116" t="s">
        <v>301</v>
      </c>
      <c r="C28" s="84" t="e">
        <f>+'TODAS LAS SEDES'!#REF!</f>
        <v>#REF!</v>
      </c>
      <c r="D28" s="81">
        <v>10500</v>
      </c>
      <c r="E28" s="80" t="e">
        <f t="shared" si="5"/>
        <v>#REF!</v>
      </c>
      <c r="F28" s="81"/>
      <c r="G28" s="81" t="e">
        <f t="shared" si="2"/>
        <v>#REF!</v>
      </c>
      <c r="H28" s="81">
        <v>8410</v>
      </c>
      <c r="I28" s="80" t="e">
        <f t="shared" si="1"/>
        <v>#REF!</v>
      </c>
      <c r="J28" s="80" t="e">
        <f t="shared" si="3"/>
        <v>#REF!</v>
      </c>
      <c r="K28" s="76"/>
    </row>
    <row r="29" spans="2:11" ht="28">
      <c r="B29" s="116" t="s">
        <v>302</v>
      </c>
      <c r="C29" s="84" t="e">
        <f>+'TODAS LAS SEDES'!#REF!</f>
        <v>#REF!</v>
      </c>
      <c r="D29" s="81">
        <v>41000</v>
      </c>
      <c r="E29" s="80" t="e">
        <f t="shared" si="5"/>
        <v>#REF!</v>
      </c>
      <c r="F29" s="81">
        <v>24000</v>
      </c>
      <c r="G29" s="81" t="e">
        <f t="shared" si="2"/>
        <v>#REF!</v>
      </c>
      <c r="H29" s="81">
        <v>29116</v>
      </c>
      <c r="I29" s="80" t="e">
        <f t="shared" si="1"/>
        <v>#REF!</v>
      </c>
      <c r="J29" s="80" t="e">
        <f>+(E29+G29+I29)/3</f>
        <v>#REF!</v>
      </c>
      <c r="K29" s="76"/>
    </row>
    <row r="30" spans="2:11">
      <c r="B30" s="116" t="s">
        <v>303</v>
      </c>
      <c r="C30" s="84" t="e">
        <f>+'TODAS LAS SEDES'!#REF!</f>
        <v>#REF!</v>
      </c>
      <c r="D30" s="81">
        <v>47500</v>
      </c>
      <c r="E30" s="80" t="e">
        <f t="shared" si="5"/>
        <v>#REF!</v>
      </c>
      <c r="F30" s="81"/>
      <c r="G30" s="81" t="e">
        <f t="shared" si="2"/>
        <v>#REF!</v>
      </c>
      <c r="H30" s="81">
        <v>52051</v>
      </c>
      <c r="I30" s="80" t="e">
        <f t="shared" si="1"/>
        <v>#REF!</v>
      </c>
      <c r="J30" s="80" t="e">
        <f t="shared" si="3"/>
        <v>#REF!</v>
      </c>
      <c r="K30" s="76"/>
    </row>
    <row r="31" spans="2:11" ht="28">
      <c r="B31" s="116" t="s">
        <v>304</v>
      </c>
      <c r="C31" s="84" t="e">
        <f>+'TODAS LAS SEDES'!#REF!</f>
        <v>#REF!</v>
      </c>
      <c r="D31" s="81">
        <v>30000</v>
      </c>
      <c r="E31" s="80" t="e">
        <f t="shared" si="5"/>
        <v>#REF!</v>
      </c>
      <c r="F31" s="81"/>
      <c r="G31" s="81" t="e">
        <f t="shared" si="2"/>
        <v>#REF!</v>
      </c>
      <c r="H31" s="81">
        <v>12500</v>
      </c>
      <c r="I31" s="80" t="e">
        <f t="shared" si="1"/>
        <v>#REF!</v>
      </c>
      <c r="J31" s="80" t="e">
        <f t="shared" si="3"/>
        <v>#REF!</v>
      </c>
      <c r="K31" s="76"/>
    </row>
    <row r="32" spans="2:11">
      <c r="B32" s="116" t="s">
        <v>305</v>
      </c>
      <c r="C32" s="84" t="e">
        <f>+'TODAS LAS SEDES'!#REF!</f>
        <v>#REF!</v>
      </c>
      <c r="D32" s="81">
        <v>45000</v>
      </c>
      <c r="E32" s="80" t="e">
        <f t="shared" si="5"/>
        <v>#REF!</v>
      </c>
      <c r="F32" s="81"/>
      <c r="G32" s="81" t="e">
        <f t="shared" si="2"/>
        <v>#REF!</v>
      </c>
      <c r="H32" s="81">
        <v>10842</v>
      </c>
      <c r="I32" s="80" t="e">
        <f t="shared" si="1"/>
        <v>#REF!</v>
      </c>
      <c r="J32" s="80" t="e">
        <f t="shared" si="3"/>
        <v>#REF!</v>
      </c>
      <c r="K32" s="76"/>
    </row>
    <row r="33" spans="2:11">
      <c r="B33" s="116" t="s">
        <v>306</v>
      </c>
      <c r="C33" s="84" t="e">
        <f>+'TODAS LAS SEDES'!#REF!</f>
        <v>#REF!</v>
      </c>
      <c r="D33" s="81">
        <v>41125</v>
      </c>
      <c r="E33" s="80" t="e">
        <f t="shared" si="5"/>
        <v>#REF!</v>
      </c>
      <c r="F33" s="81">
        <v>70000</v>
      </c>
      <c r="G33" s="81" t="e">
        <f t="shared" si="2"/>
        <v>#REF!</v>
      </c>
      <c r="H33" s="81">
        <v>50336</v>
      </c>
      <c r="I33" s="80" t="e">
        <f t="shared" si="1"/>
        <v>#REF!</v>
      </c>
      <c r="J33" s="80" t="e">
        <f>+(E33+G33+I33)/3</f>
        <v>#REF!</v>
      </c>
      <c r="K33" s="76"/>
    </row>
    <row r="34" spans="2:11" ht="28">
      <c r="B34" s="116" t="s">
        <v>307</v>
      </c>
      <c r="C34" s="84" t="e">
        <f>+'TODAS LAS SEDES'!#REF!</f>
        <v>#REF!</v>
      </c>
      <c r="D34" s="81">
        <v>1340000</v>
      </c>
      <c r="E34" s="80" t="e">
        <f t="shared" si="5"/>
        <v>#REF!</v>
      </c>
      <c r="F34" s="81"/>
      <c r="G34" s="81" t="e">
        <f t="shared" si="2"/>
        <v>#REF!</v>
      </c>
      <c r="H34" s="81">
        <v>2418020</v>
      </c>
      <c r="I34" s="80" t="e">
        <f t="shared" si="1"/>
        <v>#REF!</v>
      </c>
      <c r="J34" s="80" t="e">
        <f t="shared" si="3"/>
        <v>#REF!</v>
      </c>
      <c r="K34" s="76"/>
    </row>
    <row r="35" spans="2:11" ht="28">
      <c r="B35" s="116" t="s">
        <v>308</v>
      </c>
      <c r="C35" s="84" t="e">
        <f>+'TODAS LAS SEDES'!#REF!</f>
        <v>#REF!</v>
      </c>
      <c r="D35" s="81">
        <v>42375</v>
      </c>
      <c r="E35" s="80" t="e">
        <f t="shared" si="5"/>
        <v>#REF!</v>
      </c>
      <c r="F35" s="81">
        <v>35300</v>
      </c>
      <c r="G35" s="81" t="e">
        <f t="shared" si="2"/>
        <v>#REF!</v>
      </c>
      <c r="H35" s="81"/>
      <c r="I35" s="80" t="e">
        <f t="shared" si="1"/>
        <v>#REF!</v>
      </c>
      <c r="J35" s="80" t="e">
        <f t="shared" si="3"/>
        <v>#REF!</v>
      </c>
      <c r="K35" s="76"/>
    </row>
    <row r="36" spans="2:11" ht="28">
      <c r="B36" s="116" t="s">
        <v>309</v>
      </c>
      <c r="C36" s="84" t="e">
        <f>+'TODAS LAS SEDES'!#REF!</f>
        <v>#REF!</v>
      </c>
      <c r="D36" s="81">
        <v>53750</v>
      </c>
      <c r="E36" s="80" t="e">
        <f t="shared" si="5"/>
        <v>#REF!</v>
      </c>
      <c r="F36" s="81">
        <v>54000</v>
      </c>
      <c r="G36" s="81" t="e">
        <f t="shared" si="2"/>
        <v>#REF!</v>
      </c>
      <c r="H36" s="81">
        <v>89000</v>
      </c>
      <c r="I36" s="80" t="e">
        <f t="shared" si="1"/>
        <v>#REF!</v>
      </c>
      <c r="J36" s="80" t="e">
        <f>+(E36+G36+I36)/3</f>
        <v>#REF!</v>
      </c>
      <c r="K36" s="76"/>
    </row>
    <row r="37" spans="2:11">
      <c r="B37" s="116" t="s">
        <v>328</v>
      </c>
      <c r="C37" s="84" t="e">
        <f>+'TODAS LAS SEDES'!#REF!</f>
        <v>#REF!</v>
      </c>
      <c r="D37" s="81">
        <v>137500</v>
      </c>
      <c r="E37" s="80" t="e">
        <f t="shared" si="5"/>
        <v>#REF!</v>
      </c>
      <c r="F37" s="81">
        <v>41400</v>
      </c>
      <c r="G37" s="81" t="e">
        <f t="shared" si="2"/>
        <v>#REF!</v>
      </c>
      <c r="H37" s="81"/>
      <c r="I37" s="80" t="e">
        <f t="shared" si="1"/>
        <v>#REF!</v>
      </c>
      <c r="J37" s="80" t="e">
        <f t="shared" si="3"/>
        <v>#REF!</v>
      </c>
      <c r="K37" s="76"/>
    </row>
    <row r="38" spans="2:11">
      <c r="B38" s="116" t="s">
        <v>329</v>
      </c>
      <c r="C38" s="84" t="e">
        <f>+'TODAS LAS SEDES'!#REF!</f>
        <v>#REF!</v>
      </c>
      <c r="D38" s="81">
        <v>145000</v>
      </c>
      <c r="E38" s="80" t="e">
        <f t="shared" si="5"/>
        <v>#REF!</v>
      </c>
      <c r="F38" s="81"/>
      <c r="G38" s="81" t="e">
        <f t="shared" si="2"/>
        <v>#REF!</v>
      </c>
      <c r="H38" s="81">
        <v>168316</v>
      </c>
      <c r="I38" s="80" t="e">
        <f t="shared" si="1"/>
        <v>#REF!</v>
      </c>
      <c r="J38" s="80" t="e">
        <f t="shared" si="3"/>
        <v>#REF!</v>
      </c>
      <c r="K38" s="76"/>
    </row>
    <row r="39" spans="2:11">
      <c r="B39" s="116" t="s">
        <v>310</v>
      </c>
      <c r="C39" s="84" t="e">
        <f>+'TODAS LAS SEDES'!#REF!</f>
        <v>#REF!</v>
      </c>
      <c r="D39" s="81">
        <v>55375</v>
      </c>
      <c r="E39" s="80" t="e">
        <f t="shared" si="5"/>
        <v>#REF!</v>
      </c>
      <c r="F39" s="81">
        <v>33500</v>
      </c>
      <c r="G39" s="81" t="e">
        <f t="shared" si="2"/>
        <v>#REF!</v>
      </c>
      <c r="H39" s="81">
        <v>16302</v>
      </c>
      <c r="I39" s="80" t="e">
        <f t="shared" si="1"/>
        <v>#REF!</v>
      </c>
      <c r="J39" s="80" t="e">
        <f>+(E39+G39+I39)/3</f>
        <v>#REF!</v>
      </c>
      <c r="K39" s="76"/>
    </row>
    <row r="40" spans="2:11">
      <c r="B40" s="116" t="s">
        <v>311</v>
      </c>
      <c r="C40" s="84" t="e">
        <f>+'TODAS LAS SEDES'!#REF!</f>
        <v>#REF!</v>
      </c>
      <c r="D40" s="81">
        <v>7250</v>
      </c>
      <c r="E40" s="80" t="e">
        <f t="shared" si="5"/>
        <v>#REF!</v>
      </c>
      <c r="F40" s="81"/>
      <c r="G40" s="81" t="e">
        <f t="shared" si="2"/>
        <v>#REF!</v>
      </c>
      <c r="H40" s="81">
        <v>10626</v>
      </c>
      <c r="I40" s="80" t="e">
        <f t="shared" si="1"/>
        <v>#REF!</v>
      </c>
      <c r="J40" s="80" t="e">
        <f t="shared" si="3"/>
        <v>#REF!</v>
      </c>
      <c r="K40" s="76"/>
    </row>
    <row r="41" spans="2:11">
      <c r="B41" s="116" t="s">
        <v>312</v>
      </c>
      <c r="C41" s="84" t="e">
        <f>+'TODAS LAS SEDES'!#REF!</f>
        <v>#REF!</v>
      </c>
      <c r="D41" s="81">
        <v>8875</v>
      </c>
      <c r="E41" s="80" t="e">
        <f t="shared" si="5"/>
        <v>#REF!</v>
      </c>
      <c r="F41" s="81">
        <v>3700</v>
      </c>
      <c r="G41" s="81" t="e">
        <f t="shared" si="2"/>
        <v>#REF!</v>
      </c>
      <c r="H41" s="81">
        <v>7236</v>
      </c>
      <c r="I41" s="80" t="e">
        <f t="shared" si="1"/>
        <v>#REF!</v>
      </c>
      <c r="J41" s="80" t="e">
        <f>+(E41+G41+I41)/3</f>
        <v>#REF!</v>
      </c>
      <c r="K41" s="76"/>
    </row>
    <row r="42" spans="2:11">
      <c r="B42" s="116" t="s">
        <v>313</v>
      </c>
      <c r="C42" s="84" t="e">
        <f>+'TODAS LAS SEDES'!#REF!</f>
        <v>#REF!</v>
      </c>
      <c r="D42" s="81">
        <v>8875</v>
      </c>
      <c r="E42" s="80" t="e">
        <f t="shared" si="5"/>
        <v>#REF!</v>
      </c>
      <c r="F42" s="81">
        <v>4200</v>
      </c>
      <c r="G42" s="81" t="e">
        <f t="shared" si="2"/>
        <v>#REF!</v>
      </c>
      <c r="H42" s="81"/>
      <c r="I42" s="80" t="e">
        <f t="shared" si="1"/>
        <v>#REF!</v>
      </c>
      <c r="J42" s="80" t="e">
        <f t="shared" si="3"/>
        <v>#REF!</v>
      </c>
      <c r="K42" s="76"/>
    </row>
    <row r="43" spans="2:11">
      <c r="B43" s="116" t="s">
        <v>314</v>
      </c>
      <c r="C43" s="84" t="e">
        <f>+'TODAS LAS SEDES'!#REF!</f>
        <v>#REF!</v>
      </c>
      <c r="D43" s="81">
        <v>11000</v>
      </c>
      <c r="E43" s="80" t="e">
        <f t="shared" si="5"/>
        <v>#REF!</v>
      </c>
      <c r="F43" s="81">
        <v>6700</v>
      </c>
      <c r="G43" s="81" t="e">
        <f t="shared" si="2"/>
        <v>#REF!</v>
      </c>
      <c r="H43" s="81">
        <v>9581</v>
      </c>
      <c r="I43" s="80" t="e">
        <f t="shared" si="1"/>
        <v>#REF!</v>
      </c>
      <c r="J43" s="80" t="e">
        <f>+(E43+G43+I43)/3</f>
        <v>#REF!</v>
      </c>
      <c r="K43" s="76"/>
    </row>
    <row r="44" spans="2:11">
      <c r="B44" s="116" t="s">
        <v>315</v>
      </c>
      <c r="C44" s="84" t="e">
        <f>+'TODAS LAS SEDES'!#REF!</f>
        <v>#REF!</v>
      </c>
      <c r="D44" s="81">
        <v>12875</v>
      </c>
      <c r="E44" s="80" t="e">
        <f t="shared" si="5"/>
        <v>#REF!</v>
      </c>
      <c r="F44" s="81">
        <v>7800</v>
      </c>
      <c r="G44" s="81" t="e">
        <f t="shared" si="2"/>
        <v>#REF!</v>
      </c>
      <c r="H44" s="81">
        <v>11189</v>
      </c>
      <c r="I44" s="80" t="e">
        <f t="shared" si="1"/>
        <v>#REF!</v>
      </c>
      <c r="J44" s="80" t="e">
        <f>+(E44+G44+I44)/3</f>
        <v>#REF!</v>
      </c>
      <c r="K44" s="76"/>
    </row>
    <row r="45" spans="2:11">
      <c r="B45" s="116" t="s">
        <v>316</v>
      </c>
      <c r="C45" s="84" t="e">
        <f>+'TODAS LAS SEDES'!#REF!</f>
        <v>#REF!</v>
      </c>
      <c r="D45" s="81">
        <v>16000</v>
      </c>
      <c r="E45" s="80" t="e">
        <f t="shared" si="5"/>
        <v>#REF!</v>
      </c>
      <c r="F45" s="81">
        <v>9300</v>
      </c>
      <c r="G45" s="81" t="e">
        <f t="shared" si="2"/>
        <v>#REF!</v>
      </c>
      <c r="H45" s="81">
        <v>13266</v>
      </c>
      <c r="I45" s="80" t="e">
        <f t="shared" si="1"/>
        <v>#REF!</v>
      </c>
      <c r="J45" s="80" t="e">
        <f>+(E45+G45+I45)/3</f>
        <v>#REF!</v>
      </c>
      <c r="K45" s="76"/>
    </row>
    <row r="46" spans="2:11" ht="28">
      <c r="B46" s="116" t="s">
        <v>330</v>
      </c>
      <c r="C46" s="84" t="e">
        <f>+'TODAS LAS SEDES'!#REF!</f>
        <v>#REF!</v>
      </c>
      <c r="D46" s="81">
        <v>30375</v>
      </c>
      <c r="E46" s="80" t="e">
        <f t="shared" si="5"/>
        <v>#REF!</v>
      </c>
      <c r="F46" s="81"/>
      <c r="G46" s="81" t="e">
        <f t="shared" si="2"/>
        <v>#REF!</v>
      </c>
      <c r="H46" s="81">
        <v>35000</v>
      </c>
      <c r="I46" s="80" t="e">
        <f t="shared" si="1"/>
        <v>#REF!</v>
      </c>
      <c r="J46" s="80" t="e">
        <f t="shared" si="3"/>
        <v>#REF!</v>
      </c>
      <c r="K46" s="76"/>
    </row>
    <row r="47" spans="2:11" ht="28">
      <c r="B47" s="116" t="s">
        <v>331</v>
      </c>
      <c r="C47" s="84" t="e">
        <f>+'TODAS LAS SEDES'!#REF!</f>
        <v>#REF!</v>
      </c>
      <c r="D47" s="81">
        <v>30375</v>
      </c>
      <c r="E47" s="80" t="e">
        <f t="shared" si="5"/>
        <v>#REF!</v>
      </c>
      <c r="F47" s="81"/>
      <c r="G47" s="81" t="e">
        <f t="shared" si="2"/>
        <v>#REF!</v>
      </c>
      <c r="H47" s="81">
        <v>35000</v>
      </c>
      <c r="I47" s="80" t="e">
        <f t="shared" si="1"/>
        <v>#REF!</v>
      </c>
      <c r="J47" s="80" t="e">
        <f t="shared" si="3"/>
        <v>#REF!</v>
      </c>
      <c r="K47" s="76"/>
    </row>
    <row r="48" spans="2:11" ht="28">
      <c r="B48" s="116" t="s">
        <v>332</v>
      </c>
      <c r="C48" s="84" t="e">
        <f>+'TODAS LAS SEDES'!#REF!</f>
        <v>#REF!</v>
      </c>
      <c r="D48" s="81">
        <v>29125</v>
      </c>
      <c r="E48" s="80" t="e">
        <f t="shared" si="5"/>
        <v>#REF!</v>
      </c>
      <c r="F48" s="81"/>
      <c r="G48" s="81" t="e">
        <f t="shared" si="2"/>
        <v>#REF!</v>
      </c>
      <c r="H48" s="81">
        <v>35000</v>
      </c>
      <c r="I48" s="80" t="e">
        <f t="shared" si="1"/>
        <v>#REF!</v>
      </c>
      <c r="J48" s="80" t="e">
        <f t="shared" si="3"/>
        <v>#REF!</v>
      </c>
      <c r="K48" s="76"/>
    </row>
    <row r="49" spans="2:11" ht="28">
      <c r="B49" s="116" t="s">
        <v>317</v>
      </c>
      <c r="C49" s="84" t="e">
        <f>+'TODAS LAS SEDES'!#REF!</f>
        <v>#REF!</v>
      </c>
      <c r="D49" s="81">
        <v>29125</v>
      </c>
      <c r="E49" s="80" t="e">
        <f t="shared" si="5"/>
        <v>#REF!</v>
      </c>
      <c r="F49" s="81">
        <v>17600</v>
      </c>
      <c r="G49" s="81" t="e">
        <f t="shared" si="2"/>
        <v>#REF!</v>
      </c>
      <c r="H49" s="81"/>
      <c r="I49" s="80" t="e">
        <f t="shared" si="1"/>
        <v>#REF!</v>
      </c>
      <c r="J49" s="80" t="e">
        <f t="shared" si="3"/>
        <v>#REF!</v>
      </c>
      <c r="K49" s="76"/>
    </row>
    <row r="50" spans="2:11" ht="28">
      <c r="B50" s="116" t="s">
        <v>318</v>
      </c>
      <c r="C50" s="84" t="e">
        <f>+'TODAS LAS SEDES'!#REF!</f>
        <v>#REF!</v>
      </c>
      <c r="D50" s="81">
        <v>33125</v>
      </c>
      <c r="E50" s="80" t="e">
        <f t="shared" si="5"/>
        <v>#REF!</v>
      </c>
      <c r="F50" s="81">
        <v>19900</v>
      </c>
      <c r="G50" s="81" t="e">
        <f t="shared" si="2"/>
        <v>#REF!</v>
      </c>
      <c r="H50" s="81"/>
      <c r="I50" s="80" t="e">
        <f t="shared" si="1"/>
        <v>#REF!</v>
      </c>
      <c r="J50" s="80" t="e">
        <f t="shared" si="3"/>
        <v>#REF!</v>
      </c>
      <c r="K50" s="76"/>
    </row>
    <row r="51" spans="2:11">
      <c r="B51" s="116" t="s">
        <v>319</v>
      </c>
      <c r="C51" s="84" t="e">
        <f>+'TODAS LAS SEDES'!#REF!</f>
        <v>#REF!</v>
      </c>
      <c r="D51" s="81">
        <v>34500</v>
      </c>
      <c r="E51" s="80" t="e">
        <f t="shared" si="5"/>
        <v>#REF!</v>
      </c>
      <c r="F51" s="81">
        <v>22000</v>
      </c>
      <c r="G51" s="81" t="e">
        <f t="shared" si="2"/>
        <v>#REF!</v>
      </c>
      <c r="H51" s="81">
        <v>42328</v>
      </c>
      <c r="I51" s="80" t="e">
        <f t="shared" si="1"/>
        <v>#REF!</v>
      </c>
      <c r="J51" s="80" t="e">
        <f>+(E51+G51+I51)/3</f>
        <v>#REF!</v>
      </c>
      <c r="K51" s="76"/>
    </row>
    <row r="52" spans="2:11" ht="24.75" customHeight="1">
      <c r="B52" s="116" t="s">
        <v>320</v>
      </c>
      <c r="C52" s="84" t="e">
        <f>+'TODAS LAS SEDES'!#REF!</f>
        <v>#REF!</v>
      </c>
      <c r="D52" s="81">
        <v>94118</v>
      </c>
      <c r="E52" s="80" t="e">
        <f t="shared" si="5"/>
        <v>#REF!</v>
      </c>
      <c r="F52" s="81">
        <v>40000</v>
      </c>
      <c r="G52" s="81" t="e">
        <f t="shared" si="2"/>
        <v>#REF!</v>
      </c>
      <c r="H52" s="81">
        <v>45617</v>
      </c>
      <c r="I52" s="80" t="e">
        <f t="shared" si="1"/>
        <v>#REF!</v>
      </c>
      <c r="J52" s="80" t="e">
        <f>+(E52+G52+I52)/3</f>
        <v>#REF!</v>
      </c>
      <c r="K52" s="76"/>
    </row>
    <row r="53" spans="2:11" ht="28">
      <c r="B53" s="116" t="s">
        <v>321</v>
      </c>
      <c r="C53" s="84" t="e">
        <f>+'TODAS LAS SEDES'!#REF!</f>
        <v>#REF!</v>
      </c>
      <c r="D53" s="81">
        <v>1250</v>
      </c>
      <c r="E53" s="80" t="e">
        <f t="shared" si="5"/>
        <v>#REF!</v>
      </c>
      <c r="F53" s="81">
        <v>720</v>
      </c>
      <c r="G53" s="81" t="e">
        <f t="shared" si="2"/>
        <v>#REF!</v>
      </c>
      <c r="H53" s="81"/>
      <c r="I53" s="80" t="e">
        <f t="shared" si="1"/>
        <v>#REF!</v>
      </c>
      <c r="J53" s="80" t="e">
        <f t="shared" si="3"/>
        <v>#REF!</v>
      </c>
      <c r="K53" s="76"/>
    </row>
    <row r="54" spans="2:11" ht="28">
      <c r="B54" s="116" t="s">
        <v>322</v>
      </c>
      <c r="C54" s="84" t="e">
        <f>+'TODAS LAS SEDES'!#REF!</f>
        <v>#REF!</v>
      </c>
      <c r="D54" s="81">
        <v>1625</v>
      </c>
      <c r="E54" s="80" t="e">
        <f t="shared" si="5"/>
        <v>#REF!</v>
      </c>
      <c r="F54" s="81">
        <v>1000</v>
      </c>
      <c r="G54" s="81" t="e">
        <f t="shared" si="2"/>
        <v>#REF!</v>
      </c>
      <c r="H54" s="81">
        <v>1600</v>
      </c>
      <c r="I54" s="80" t="e">
        <f t="shared" si="1"/>
        <v>#REF!</v>
      </c>
      <c r="J54" s="80" t="e">
        <f t="shared" ref="J54:J59" si="6">+(E54+G54+I54)/3</f>
        <v>#REF!</v>
      </c>
      <c r="K54" s="76"/>
    </row>
    <row r="55" spans="2:11">
      <c r="B55" s="116" t="s">
        <v>323</v>
      </c>
      <c r="C55" s="84" t="e">
        <f>+'TODAS LAS SEDES'!#REF!</f>
        <v>#REF!</v>
      </c>
      <c r="D55" s="81">
        <v>12125</v>
      </c>
      <c r="E55" s="80" t="e">
        <f t="shared" si="5"/>
        <v>#REF!</v>
      </c>
      <c r="F55" s="81">
        <v>7400</v>
      </c>
      <c r="G55" s="81" t="e">
        <f t="shared" si="2"/>
        <v>#REF!</v>
      </c>
      <c r="H55" s="81">
        <v>6380</v>
      </c>
      <c r="I55" s="80" t="e">
        <f t="shared" si="1"/>
        <v>#REF!</v>
      </c>
      <c r="J55" s="80" t="e">
        <f t="shared" si="6"/>
        <v>#REF!</v>
      </c>
      <c r="K55" s="76"/>
    </row>
    <row r="56" spans="2:11">
      <c r="B56" s="116" t="s">
        <v>324</v>
      </c>
      <c r="C56" s="84" t="e">
        <f>+'TODAS LAS SEDES'!#REF!</f>
        <v>#REF!</v>
      </c>
      <c r="D56" s="81">
        <v>11750</v>
      </c>
      <c r="E56" s="80" t="e">
        <f t="shared" si="5"/>
        <v>#REF!</v>
      </c>
      <c r="F56" s="81">
        <v>5000</v>
      </c>
      <c r="G56" s="81" t="e">
        <f t="shared" si="2"/>
        <v>#REF!</v>
      </c>
      <c r="H56" s="81">
        <v>7000</v>
      </c>
      <c r="I56" s="80" t="e">
        <f t="shared" si="1"/>
        <v>#REF!</v>
      </c>
      <c r="J56" s="80" t="e">
        <f t="shared" si="6"/>
        <v>#REF!</v>
      </c>
      <c r="K56" s="76"/>
    </row>
    <row r="57" spans="2:11">
      <c r="B57" s="116" t="s">
        <v>325</v>
      </c>
      <c r="C57" s="84" t="e">
        <f>+'TODAS LAS SEDES'!#REF!</f>
        <v>#REF!</v>
      </c>
      <c r="D57" s="81">
        <v>13750</v>
      </c>
      <c r="E57" s="80" t="e">
        <f t="shared" si="5"/>
        <v>#REF!</v>
      </c>
      <c r="F57" s="81">
        <v>7300</v>
      </c>
      <c r="G57" s="81" t="e">
        <f t="shared" si="2"/>
        <v>#REF!</v>
      </c>
      <c r="H57" s="81">
        <v>7250</v>
      </c>
      <c r="I57" s="80" t="e">
        <f t="shared" si="1"/>
        <v>#REF!</v>
      </c>
      <c r="J57" s="80" t="e">
        <f t="shared" si="6"/>
        <v>#REF!</v>
      </c>
      <c r="K57" s="76"/>
    </row>
    <row r="58" spans="2:11">
      <c r="B58" s="116" t="s">
        <v>326</v>
      </c>
      <c r="C58" s="84" t="e">
        <f>+'TODAS LAS SEDES'!#REF!</f>
        <v>#REF!</v>
      </c>
      <c r="D58" s="81">
        <v>3625</v>
      </c>
      <c r="E58" s="80" t="e">
        <f t="shared" si="5"/>
        <v>#REF!</v>
      </c>
      <c r="F58" s="81">
        <v>2300</v>
      </c>
      <c r="G58" s="81" t="e">
        <f t="shared" si="2"/>
        <v>#REF!</v>
      </c>
      <c r="H58" s="81">
        <v>3000</v>
      </c>
      <c r="I58" s="80" t="e">
        <f t="shared" si="1"/>
        <v>#REF!</v>
      </c>
      <c r="J58" s="80" t="e">
        <f t="shared" si="6"/>
        <v>#REF!</v>
      </c>
      <c r="K58" s="76"/>
    </row>
    <row r="59" spans="2:11">
      <c r="B59" s="116" t="s">
        <v>327</v>
      </c>
      <c r="C59" s="84" t="e">
        <f>+'TODAS LAS SEDES'!#REF!</f>
        <v>#REF!</v>
      </c>
      <c r="D59" s="81">
        <v>5250</v>
      </c>
      <c r="E59" s="80" t="e">
        <f t="shared" si="5"/>
        <v>#REF!</v>
      </c>
      <c r="F59" s="81">
        <v>6800</v>
      </c>
      <c r="G59" s="81" t="e">
        <f t="shared" si="2"/>
        <v>#REF!</v>
      </c>
      <c r="H59" s="81">
        <v>4500</v>
      </c>
      <c r="I59" s="80" t="e">
        <f t="shared" si="1"/>
        <v>#REF!</v>
      </c>
      <c r="J59" s="80" t="e">
        <f t="shared" si="6"/>
        <v>#REF!</v>
      </c>
      <c r="K59" s="76"/>
    </row>
    <row r="60" spans="2:11">
      <c r="D60" s="88" t="s">
        <v>202</v>
      </c>
      <c r="E60" s="77" t="e">
        <f>SUM(E4:E59)</f>
        <v>#REF!</v>
      </c>
      <c r="G60" s="77" t="e">
        <f>SUM(G4:G59)</f>
        <v>#REF!</v>
      </c>
      <c r="H60" s="77"/>
      <c r="I60" s="77" t="e">
        <f>SUM(I4:I59)</f>
        <v>#REF!</v>
      </c>
      <c r="J60" s="77" t="e">
        <f>SUM(J4:J59)</f>
        <v>#REF!</v>
      </c>
      <c r="K60" s="76"/>
    </row>
    <row r="61" spans="2:11">
      <c r="D61" s="89" t="s">
        <v>200</v>
      </c>
      <c r="E61" s="80" t="e">
        <f>+E60*0.19</f>
        <v>#REF!</v>
      </c>
      <c r="F61" s="77"/>
      <c r="G61" s="77" t="e">
        <f>+G60*0.19</f>
        <v>#REF!</v>
      </c>
      <c r="H61" s="77"/>
      <c r="I61" s="77" t="e">
        <f>+I60*0.19</f>
        <v>#REF!</v>
      </c>
      <c r="J61" s="77" t="e">
        <f t="shared" ref="J61" si="7">+J60*0.19</f>
        <v>#REF!</v>
      </c>
      <c r="K61" s="76"/>
    </row>
    <row r="62" spans="2:11">
      <c r="D62" s="89" t="s">
        <v>194</v>
      </c>
      <c r="E62" s="80" t="e">
        <f>SUM(E60:E61)</f>
        <v>#REF!</v>
      </c>
      <c r="F62" s="77"/>
      <c r="G62" s="77" t="e">
        <f>SUM(G60:G61)</f>
        <v>#REF!</v>
      </c>
      <c r="H62" s="77"/>
      <c r="I62" s="77" t="e">
        <f>SUM(I60:I61)</f>
        <v>#REF!</v>
      </c>
      <c r="J62" s="77" t="e">
        <f>SUM(J60:J61)</f>
        <v>#REF!</v>
      </c>
      <c r="K62" s="76"/>
    </row>
    <row r="64" spans="2:11">
      <c r="I64" s="79"/>
    </row>
  </sheetData>
  <mergeCells count="3">
    <mergeCell ref="D2:E2"/>
    <mergeCell ref="F2:G2"/>
    <mergeCell ref="H2:I2"/>
  </mergeCells>
  <pageMargins left="0.70866141732283472" right="0.70866141732283472" top="0.74803149606299213" bottom="0.74803149606299213" header="0.31496062992125984" footer="0.31496062992125984"/>
  <pageSetup scale="48" orientation="portrait" verticalDpi="597" r:id="rId1"/>
  <headerFooter>
    <oddHeader>&amp;CESTUDIO DE MERCADO LABORATORIO</oddHeader>
  </headerFooter>
  <ignoredErrors>
    <ignoredError sqref="J11 J14:J15 J18:J19 J21 J20 J22:J53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M33"/>
  <sheetViews>
    <sheetView view="pageBreakPreview" zoomScale="60" zoomScaleNormal="84" workbookViewId="0">
      <selection activeCell="E17" sqref="E17"/>
    </sheetView>
  </sheetViews>
  <sheetFormatPr baseColWidth="10" defaultRowHeight="15"/>
  <cols>
    <col min="1" max="1" width="4.33203125" customWidth="1"/>
    <col min="2" max="2" width="59.33203125" customWidth="1"/>
    <col min="3" max="3" width="19" customWidth="1"/>
    <col min="6" max="6" width="20.33203125" customWidth="1"/>
    <col min="7" max="7" width="17.1640625" customWidth="1"/>
    <col min="8" max="8" width="18.6640625" customWidth="1"/>
    <col min="9" max="13" width="11.5" customWidth="1"/>
  </cols>
  <sheetData>
    <row r="1" spans="2:13">
      <c r="H1">
        <v>2012</v>
      </c>
      <c r="I1">
        <v>2013</v>
      </c>
      <c r="J1">
        <v>2014</v>
      </c>
      <c r="K1">
        <v>2015</v>
      </c>
      <c r="L1">
        <v>2016</v>
      </c>
      <c r="M1">
        <v>2017</v>
      </c>
    </row>
    <row r="2" spans="2:13">
      <c r="I2" s="99">
        <v>1.94</v>
      </c>
      <c r="J2" s="99">
        <v>3.66</v>
      </c>
      <c r="K2" s="99">
        <v>6.77</v>
      </c>
      <c r="L2" s="99">
        <v>5.75</v>
      </c>
      <c r="M2" s="99">
        <v>4.09</v>
      </c>
    </row>
    <row r="3" spans="2:13">
      <c r="B3" s="128" t="s">
        <v>265</v>
      </c>
      <c r="C3" s="128"/>
      <c r="D3" s="128"/>
      <c r="E3" s="128"/>
      <c r="F3" s="128"/>
      <c r="G3" s="106"/>
    </row>
    <row r="4" spans="2:13">
      <c r="B4" s="59" t="s">
        <v>242</v>
      </c>
      <c r="C4" s="59" t="s">
        <v>243</v>
      </c>
      <c r="D4" s="59" t="s">
        <v>244</v>
      </c>
      <c r="E4" s="59" t="s">
        <v>245</v>
      </c>
      <c r="F4" s="59" t="s">
        <v>194</v>
      </c>
      <c r="G4" s="107"/>
    </row>
    <row r="5" spans="2:13">
      <c r="B5" s="56" t="s">
        <v>266</v>
      </c>
      <c r="C5" s="58">
        <f>+M5</f>
        <v>6972152.3653746536</v>
      </c>
      <c r="D5" s="101">
        <v>0.4</v>
      </c>
      <c r="E5" s="56">
        <v>10</v>
      </c>
      <c r="F5" s="58">
        <f>+C5*D5*E5</f>
        <v>27888609.461498614</v>
      </c>
      <c r="G5" s="108"/>
      <c r="H5" s="110">
        <v>5614000</v>
      </c>
      <c r="I5" s="75">
        <f>+H5*1.0194</f>
        <v>5722911.6000000006</v>
      </c>
      <c r="J5" s="75">
        <f>+I5*1.0366</f>
        <v>5932370.1645600004</v>
      </c>
      <c r="K5" s="75">
        <f>+J5*1.0677</f>
        <v>6333991.624700713</v>
      </c>
      <c r="L5" s="75">
        <f>+K5*1.0575</f>
        <v>6698196.143121005</v>
      </c>
      <c r="M5" s="75">
        <f>+L5*1.0409</f>
        <v>6972152.3653746536</v>
      </c>
    </row>
    <row r="6" spans="2:13">
      <c r="B6" s="56" t="s">
        <v>267</v>
      </c>
      <c r="C6" s="58">
        <f>+M6</f>
        <v>4775191.6360644009</v>
      </c>
      <c r="D6" s="101">
        <v>0.3</v>
      </c>
      <c r="E6" s="56">
        <v>10</v>
      </c>
      <c r="F6" s="58">
        <f t="shared" ref="F6:F10" si="0">+C6*D6*E6</f>
        <v>14325574.908193203</v>
      </c>
      <c r="G6" s="108"/>
      <c r="H6" s="110">
        <v>3845000</v>
      </c>
      <c r="I6" s="75">
        <f>+H6*1.0194</f>
        <v>3919593.0000000005</v>
      </c>
      <c r="J6" s="75">
        <f>+I6*1.0366</f>
        <v>4063050.1038000002</v>
      </c>
      <c r="K6" s="75">
        <f>+J6*1.0677</f>
        <v>4338118.595827261</v>
      </c>
      <c r="L6" s="75">
        <f>+K6*1.0575</f>
        <v>4587560.4150873292</v>
      </c>
      <c r="M6" s="75">
        <f>+L6*1.0409</f>
        <v>4775191.6360644009</v>
      </c>
    </row>
    <row r="7" spans="2:13">
      <c r="B7" s="56" t="s">
        <v>268</v>
      </c>
      <c r="C7" s="58">
        <f>+M7</f>
        <v>4775192.8779868018</v>
      </c>
      <c r="D7" s="101">
        <v>0.25</v>
      </c>
      <c r="E7" s="56">
        <v>10</v>
      </c>
      <c r="F7" s="58">
        <f t="shared" si="0"/>
        <v>11937982.194967005</v>
      </c>
      <c r="G7" s="108"/>
      <c r="H7" s="110">
        <v>3845001</v>
      </c>
      <c r="I7" s="75">
        <f>+H7*1.0194</f>
        <v>3919594.0194000001</v>
      </c>
      <c r="J7" s="75">
        <f>+I7*1.0366</f>
        <v>4063051.1605100399</v>
      </c>
      <c r="K7" s="75">
        <f>+J7*1.0677</f>
        <v>4338119.72407657</v>
      </c>
      <c r="L7" s="75">
        <f>+K7*1.0575</f>
        <v>4587561.6082109734</v>
      </c>
      <c r="M7" s="75">
        <f>+L7*1.0409</f>
        <v>4775192.8779868018</v>
      </c>
    </row>
    <row r="8" spans="2:13">
      <c r="B8" s="56" t="s">
        <v>269</v>
      </c>
      <c r="C8" s="58">
        <f>+M8</f>
        <v>5937631.004427542</v>
      </c>
      <c r="D8" s="101">
        <v>0.3</v>
      </c>
      <c r="E8" s="56">
        <v>6</v>
      </c>
      <c r="F8" s="58">
        <f t="shared" si="0"/>
        <v>10687735.807969576</v>
      </c>
      <c r="G8" s="108"/>
      <c r="H8" s="110">
        <v>4781000</v>
      </c>
      <c r="I8" s="75">
        <f>+H8*1.0194</f>
        <v>4873751.4000000004</v>
      </c>
      <c r="J8" s="75">
        <f>+I8*1.0366</f>
        <v>5052130.7012400003</v>
      </c>
      <c r="K8" s="75">
        <f>+J8*1.0677</f>
        <v>5394159.9497139491</v>
      </c>
      <c r="L8" s="75">
        <f>+K8*1.0575</f>
        <v>5704324.1468225019</v>
      </c>
      <c r="M8" s="75">
        <f>+L8*1.0409</f>
        <v>5937631.004427542</v>
      </c>
    </row>
    <row r="9" spans="2:13">
      <c r="B9" s="56" t="s">
        <v>270</v>
      </c>
      <c r="C9" s="58">
        <f>+M9</f>
        <v>2232976.4789710771</v>
      </c>
      <c r="D9" s="101">
        <v>1</v>
      </c>
      <c r="E9" s="56">
        <v>6</v>
      </c>
      <c r="F9" s="58">
        <f>+C9*D9*E9</f>
        <v>13397858.873826463</v>
      </c>
      <c r="G9" s="108"/>
      <c r="H9" s="110">
        <v>1798000</v>
      </c>
      <c r="I9" s="75">
        <f>+H9*1.0194</f>
        <v>1832881.2000000002</v>
      </c>
      <c r="J9" s="75">
        <f>+I9*1.0366</f>
        <v>1899964.6519200001</v>
      </c>
      <c r="K9" s="75">
        <f>+J9*1.0677</f>
        <v>2028592.2588549843</v>
      </c>
      <c r="L9" s="75">
        <f>+K9*1.0575</f>
        <v>2145236.3137391461</v>
      </c>
      <c r="M9" s="75">
        <f>+L9*1.0409</f>
        <v>2232976.4789710771</v>
      </c>
    </row>
    <row r="10" spans="2:13">
      <c r="B10" s="56" t="s">
        <v>271</v>
      </c>
      <c r="C10" s="58">
        <f>+M9</f>
        <v>2232976.4789710771</v>
      </c>
      <c r="D10" s="101">
        <v>1</v>
      </c>
      <c r="E10" s="56">
        <v>7</v>
      </c>
      <c r="F10" s="58">
        <f t="shared" si="0"/>
        <v>15630835.35279754</v>
      </c>
      <c r="G10" s="108"/>
    </row>
    <row r="11" spans="2:13">
      <c r="B11" s="60" t="s">
        <v>246</v>
      </c>
      <c r="C11" s="58"/>
      <c r="D11" s="56"/>
      <c r="E11" s="56"/>
      <c r="F11" s="103">
        <f>SUM(F5:F10)</f>
        <v>93868596.599252403</v>
      </c>
      <c r="G11" s="109"/>
    </row>
    <row r="12" spans="2:13">
      <c r="B12" s="56"/>
      <c r="C12" s="58"/>
      <c r="D12" s="56"/>
      <c r="E12" s="56"/>
      <c r="F12" s="58"/>
      <c r="G12" s="108"/>
      <c r="H12" t="s">
        <v>260</v>
      </c>
      <c r="I12" t="s">
        <v>259</v>
      </c>
      <c r="J12" t="s">
        <v>263</v>
      </c>
      <c r="K12" t="s">
        <v>194</v>
      </c>
    </row>
    <row r="13" spans="2:13">
      <c r="B13" s="56" t="s">
        <v>261</v>
      </c>
      <c r="C13" s="58">
        <f>+K13</f>
        <v>1700000</v>
      </c>
      <c r="D13" s="56"/>
      <c r="E13" s="56">
        <v>6</v>
      </c>
      <c r="F13" s="58">
        <f>+C13*E13</f>
        <v>10200000</v>
      </c>
      <c r="G13" s="108"/>
      <c r="H13" s="75">
        <f>100000*4</f>
        <v>400000</v>
      </c>
      <c r="I13" s="75">
        <v>700000</v>
      </c>
      <c r="J13" s="75">
        <f>150000*4</f>
        <v>600000</v>
      </c>
      <c r="K13" s="83">
        <f>SUM(H13:J13)</f>
        <v>1700000</v>
      </c>
    </row>
    <row r="14" spans="2:13">
      <c r="B14" s="56" t="s">
        <v>262</v>
      </c>
      <c r="C14" s="58">
        <f>+K13</f>
        <v>1700000</v>
      </c>
      <c r="D14" s="56"/>
      <c r="E14" s="56">
        <v>7</v>
      </c>
      <c r="F14" s="58">
        <f>+C14*E14</f>
        <v>11900000</v>
      </c>
      <c r="G14" s="108"/>
    </row>
    <row r="15" spans="2:13">
      <c r="B15" s="60" t="s">
        <v>247</v>
      </c>
      <c r="C15" s="58"/>
      <c r="D15" s="56"/>
      <c r="E15" s="56"/>
      <c r="F15" s="103">
        <f>SUM(F13:F14)</f>
        <v>22100000</v>
      </c>
      <c r="G15" s="109"/>
    </row>
    <row r="16" spans="2:13">
      <c r="B16" s="56"/>
      <c r="C16" s="58"/>
      <c r="D16" s="56"/>
      <c r="E16" s="56"/>
      <c r="F16" s="58"/>
      <c r="G16" s="108"/>
    </row>
    <row r="17" spans="2:8">
      <c r="B17" s="60" t="s">
        <v>249</v>
      </c>
      <c r="C17" s="102">
        <v>1.9845999999999999</v>
      </c>
      <c r="D17" s="56"/>
      <c r="E17" s="56"/>
      <c r="F17" s="103">
        <f>+F11*C17</f>
        <v>186291616.81087631</v>
      </c>
      <c r="G17" s="109"/>
    </row>
    <row r="18" spans="2:8">
      <c r="B18" s="60" t="s">
        <v>250</v>
      </c>
      <c r="C18" s="58"/>
      <c r="D18" s="56"/>
      <c r="E18" s="56"/>
      <c r="F18" s="103">
        <f>+F15+F17</f>
        <v>208391616.81087631</v>
      </c>
      <c r="G18" s="109"/>
    </row>
    <row r="19" spans="2:8">
      <c r="B19" s="60" t="s">
        <v>200</v>
      </c>
      <c r="C19" s="101">
        <v>0.19</v>
      </c>
      <c r="D19" s="56"/>
      <c r="E19" s="56"/>
      <c r="F19" s="103">
        <f>+F18*C19</f>
        <v>39594407.194066502</v>
      </c>
      <c r="G19" s="109"/>
    </row>
    <row r="20" spans="2:8">
      <c r="B20" s="60" t="s">
        <v>251</v>
      </c>
      <c r="C20" s="56"/>
      <c r="D20" s="56"/>
      <c r="E20" s="56"/>
      <c r="F20" s="103">
        <f>+F18+F19</f>
        <v>247986024.0049428</v>
      </c>
      <c r="G20" s="109"/>
    </row>
    <row r="21" spans="2:8">
      <c r="F21" s="75"/>
      <c r="G21" s="75"/>
    </row>
    <row r="23" spans="2:8">
      <c r="B23" s="129" t="s">
        <v>248</v>
      </c>
      <c r="C23" s="130"/>
      <c r="D23" s="104"/>
      <c r="E23" s="104"/>
      <c r="F23" s="104"/>
      <c r="G23" s="104"/>
    </row>
    <row r="24" spans="2:8">
      <c r="B24" s="111" t="s">
        <v>241</v>
      </c>
      <c r="C24" s="111" t="s">
        <v>253</v>
      </c>
      <c r="D24" s="105"/>
      <c r="E24" s="104"/>
      <c r="F24" s="104"/>
      <c r="G24" s="104"/>
    </row>
    <row r="25" spans="2:8">
      <c r="B25" s="64" t="s">
        <v>252</v>
      </c>
      <c r="C25" s="112">
        <v>100</v>
      </c>
    </row>
    <row r="26" spans="2:8">
      <c r="B26" s="64" t="s">
        <v>254</v>
      </c>
      <c r="C26" s="112">
        <v>60.66</v>
      </c>
    </row>
    <row r="27" spans="2:8">
      <c r="B27" s="64" t="s">
        <v>255</v>
      </c>
      <c r="C27" s="112">
        <v>5.5</v>
      </c>
      <c r="H27" s="83" t="e">
        <f>+F20-#REF!</f>
        <v>#REF!</v>
      </c>
    </row>
    <row r="28" spans="2:8">
      <c r="B28" s="64" t="s">
        <v>256</v>
      </c>
      <c r="C28" s="112">
        <f>15.67-7</f>
        <v>8.67</v>
      </c>
      <c r="H28">
        <v>82717312.408968002</v>
      </c>
    </row>
    <row r="29" spans="2:8">
      <c r="B29" s="64" t="s">
        <v>257</v>
      </c>
      <c r="C29" s="112">
        <v>5.45</v>
      </c>
    </row>
    <row r="30" spans="2:8">
      <c r="B30" s="64" t="s">
        <v>258</v>
      </c>
      <c r="C30" s="112">
        <v>18.18</v>
      </c>
    </row>
    <row r="31" spans="2:8">
      <c r="B31" s="100" t="s">
        <v>194</v>
      </c>
      <c r="C31" s="113">
        <f>SUM(C25:C30)</f>
        <v>198.45999999999998</v>
      </c>
    </row>
    <row r="32" spans="2:8">
      <c r="B32" s="114" t="s">
        <v>264</v>
      </c>
      <c r="C32" s="98"/>
    </row>
    <row r="33" spans="3:3">
      <c r="C33" s="98"/>
    </row>
  </sheetData>
  <mergeCells count="2">
    <mergeCell ref="B3:F3"/>
    <mergeCell ref="B23:C23"/>
  </mergeCells>
  <pageMargins left="0.7" right="0.7" top="0.75" bottom="0.75" header="0.3" footer="0.3"/>
  <pageSetup scale="70" orientation="landscape" horizontalDpi="4294967292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filterMode="1"/>
  <dimension ref="B2:Q75"/>
  <sheetViews>
    <sheetView zoomScale="85" zoomScaleNormal="85" workbookViewId="0">
      <selection activeCell="E58" sqref="E58"/>
    </sheetView>
  </sheetViews>
  <sheetFormatPr baseColWidth="10" defaultRowHeight="15"/>
  <cols>
    <col min="5" max="5" width="38.83203125" customWidth="1"/>
    <col min="6" max="6" width="27.5" customWidth="1"/>
    <col min="7" max="7" width="23" customWidth="1"/>
    <col min="8" max="16" width="20.5" customWidth="1"/>
    <col min="17" max="17" width="20.5" hidden="1" customWidth="1"/>
  </cols>
  <sheetData>
    <row r="2" spans="2:17" ht="57" customHeight="1">
      <c r="B2" s="3" t="s">
        <v>0</v>
      </c>
      <c r="C2" s="3" t="s">
        <v>1</v>
      </c>
      <c r="D2" s="3" t="s">
        <v>2</v>
      </c>
      <c r="E2" s="4" t="s">
        <v>3</v>
      </c>
      <c r="F2" s="4"/>
      <c r="G2" s="29" t="s">
        <v>4</v>
      </c>
      <c r="H2" s="19" t="s">
        <v>5</v>
      </c>
      <c r="I2" s="22" t="s">
        <v>6</v>
      </c>
      <c r="J2" s="22" t="s">
        <v>7</v>
      </c>
      <c r="K2" s="19" t="s">
        <v>8</v>
      </c>
      <c r="L2" s="36" t="s">
        <v>9</v>
      </c>
      <c r="M2" s="25" t="s">
        <v>10</v>
      </c>
      <c r="N2" s="36" t="s">
        <v>11</v>
      </c>
      <c r="O2" s="19" t="s">
        <v>12</v>
      </c>
      <c r="P2" s="36" t="s">
        <v>13</v>
      </c>
      <c r="Q2" s="25" t="s">
        <v>14</v>
      </c>
    </row>
    <row r="3" spans="2:17">
      <c r="B3" s="18">
        <v>44</v>
      </c>
      <c r="C3" s="18" t="s">
        <v>37</v>
      </c>
      <c r="D3" s="18" t="s">
        <v>18</v>
      </c>
      <c r="E3" s="57" t="s">
        <v>38</v>
      </c>
      <c r="F3" s="18">
        <v>44</v>
      </c>
      <c r="G3" s="30">
        <v>476000</v>
      </c>
      <c r="H3" s="13">
        <v>1275000</v>
      </c>
      <c r="I3" s="13">
        <v>340100</v>
      </c>
      <c r="J3" s="13">
        <v>953000</v>
      </c>
      <c r="K3" s="13">
        <v>1758923</v>
      </c>
      <c r="L3" s="37">
        <v>1251569</v>
      </c>
      <c r="M3" s="13">
        <v>385000</v>
      </c>
      <c r="N3" s="37">
        <v>511500</v>
      </c>
      <c r="O3" s="13">
        <v>840000</v>
      </c>
      <c r="P3" s="37">
        <v>642824</v>
      </c>
      <c r="Q3" s="13">
        <v>308300</v>
      </c>
    </row>
    <row r="4" spans="2:17" ht="29">
      <c r="B4" s="18">
        <v>47</v>
      </c>
      <c r="C4" s="18" t="s">
        <v>37</v>
      </c>
      <c r="D4" s="18" t="s">
        <v>18</v>
      </c>
      <c r="E4" s="57" t="s">
        <v>39</v>
      </c>
      <c r="F4" s="18">
        <v>47</v>
      </c>
      <c r="G4" s="30">
        <v>686945.46449743444</v>
      </c>
      <c r="H4" s="13">
        <v>929333</v>
      </c>
      <c r="I4" s="13">
        <v>488440</v>
      </c>
      <c r="J4" s="13">
        <v>605000</v>
      </c>
      <c r="K4" s="13">
        <v>2949258</v>
      </c>
      <c r="L4" s="37">
        <v>762877</v>
      </c>
      <c r="M4" s="13">
        <v>790000</v>
      </c>
      <c r="N4" s="37">
        <v>537400</v>
      </c>
      <c r="O4" s="13">
        <v>1260000</v>
      </c>
      <c r="P4" s="37">
        <v>711272.9</v>
      </c>
      <c r="Q4" s="13">
        <v>422600</v>
      </c>
    </row>
    <row r="5" spans="2:17">
      <c r="B5" s="18">
        <v>50</v>
      </c>
      <c r="C5" s="18" t="s">
        <v>37</v>
      </c>
      <c r="D5" s="18" t="s">
        <v>18</v>
      </c>
      <c r="E5" s="57" t="s">
        <v>198</v>
      </c>
      <c r="F5" s="18">
        <v>50</v>
      </c>
      <c r="G5" s="30">
        <v>683347.28332623455</v>
      </c>
      <c r="H5" s="13">
        <v>929333</v>
      </c>
      <c r="I5" s="13">
        <v>486500</v>
      </c>
      <c r="J5" s="13">
        <v>550000</v>
      </c>
      <c r="K5" s="13">
        <v>2285034</v>
      </c>
      <c r="L5" s="37">
        <v>503312</v>
      </c>
      <c r="M5" s="13">
        <v>749000</v>
      </c>
      <c r="N5" s="37">
        <v>528900</v>
      </c>
      <c r="O5" s="13">
        <v>1155000</v>
      </c>
      <c r="P5" s="37">
        <v>757744</v>
      </c>
      <c r="Q5" s="13">
        <v>416900</v>
      </c>
    </row>
    <row r="6" spans="2:17">
      <c r="B6" s="18">
        <v>53</v>
      </c>
      <c r="C6" s="18" t="s">
        <v>37</v>
      </c>
      <c r="D6" s="18" t="s">
        <v>18</v>
      </c>
      <c r="E6" s="57" t="s">
        <v>42</v>
      </c>
      <c r="F6" s="18">
        <v>53</v>
      </c>
      <c r="G6" s="30">
        <v>315270</v>
      </c>
      <c r="H6" s="13">
        <v>793529</v>
      </c>
      <c r="I6" s="13">
        <v>428000</v>
      </c>
      <c r="J6" s="13">
        <v>338000</v>
      </c>
      <c r="K6" s="13">
        <v>468654</v>
      </c>
      <c r="L6" s="37">
        <v>454134</v>
      </c>
      <c r="M6" s="13">
        <v>499382</v>
      </c>
      <c r="N6" s="37">
        <v>609900</v>
      </c>
      <c r="O6" s="13">
        <v>829500</v>
      </c>
      <c r="P6" s="37">
        <v>648169.6</v>
      </c>
      <c r="Q6" s="13">
        <v>277200</v>
      </c>
    </row>
    <row r="7" spans="2:17">
      <c r="B7" s="18">
        <v>56</v>
      </c>
      <c r="C7" s="18" t="s">
        <v>37</v>
      </c>
      <c r="D7" s="18" t="s">
        <v>18</v>
      </c>
      <c r="E7" s="57" t="s">
        <v>43</v>
      </c>
      <c r="F7" s="18">
        <v>56</v>
      </c>
      <c r="G7" s="30">
        <v>435850</v>
      </c>
      <c r="H7" s="13">
        <v>1143529</v>
      </c>
      <c r="I7" s="13">
        <v>622000</v>
      </c>
      <c r="J7" s="13">
        <v>523000</v>
      </c>
      <c r="K7" s="13">
        <v>977501</v>
      </c>
      <c r="L7" s="37">
        <v>1705917</v>
      </c>
      <c r="M7" s="13">
        <v>579382</v>
      </c>
      <c r="N7" s="37">
        <v>611300</v>
      </c>
      <c r="O7" s="13">
        <v>892500</v>
      </c>
      <c r="P7" s="37">
        <v>789452.3</v>
      </c>
      <c r="Q7" s="13">
        <v>505800</v>
      </c>
    </row>
    <row r="8" spans="2:17">
      <c r="B8" s="18">
        <v>59</v>
      </c>
      <c r="C8" s="18" t="s">
        <v>37</v>
      </c>
      <c r="D8" s="18" t="s">
        <v>18</v>
      </c>
      <c r="E8" s="57" t="s">
        <v>44</v>
      </c>
      <c r="F8" s="18">
        <v>59</v>
      </c>
      <c r="G8" s="30">
        <v>224313.78846124141</v>
      </c>
      <c r="H8" s="13">
        <v>471111</v>
      </c>
      <c r="I8" s="13">
        <v>221300</v>
      </c>
      <c r="J8" s="13">
        <v>153000</v>
      </c>
      <c r="K8" s="13">
        <v>417090</v>
      </c>
      <c r="L8" s="37">
        <v>252680</v>
      </c>
      <c r="M8" s="13">
        <v>332851</v>
      </c>
      <c r="N8" s="37">
        <v>200400</v>
      </c>
      <c r="O8" s="13">
        <v>273000</v>
      </c>
      <c r="P8" s="37">
        <v>258905.40000000002</v>
      </c>
      <c r="Q8" s="13">
        <v>170700</v>
      </c>
    </row>
    <row r="9" spans="2:17" hidden="1">
      <c r="B9" s="18">
        <v>62</v>
      </c>
      <c r="C9" s="18" t="s">
        <v>37</v>
      </c>
      <c r="D9" s="18" t="s">
        <v>18</v>
      </c>
      <c r="E9" s="57" t="s">
        <v>46</v>
      </c>
      <c r="F9" s="18">
        <v>62</v>
      </c>
      <c r="G9" s="30">
        <v>163072</v>
      </c>
      <c r="H9" s="13">
        <v>650000</v>
      </c>
      <c r="I9" s="13">
        <v>116700</v>
      </c>
      <c r="J9" s="13">
        <v>130000</v>
      </c>
      <c r="K9" s="13">
        <v>314646</v>
      </c>
      <c r="L9" s="37">
        <v>154687</v>
      </c>
      <c r="M9" s="13">
        <v>195000</v>
      </c>
      <c r="N9" s="37">
        <v>180500</v>
      </c>
      <c r="O9" s="13">
        <v>210000</v>
      </c>
      <c r="P9" s="37">
        <v>219156.6</v>
      </c>
      <c r="Q9" s="13">
        <v>146200</v>
      </c>
    </row>
    <row r="10" spans="2:17" hidden="1">
      <c r="B10" s="18">
        <v>65</v>
      </c>
      <c r="C10" s="18" t="s">
        <v>37</v>
      </c>
      <c r="D10" s="18" t="s">
        <v>18</v>
      </c>
      <c r="E10" s="57" t="s">
        <v>49</v>
      </c>
      <c r="F10" s="18">
        <v>65</v>
      </c>
      <c r="G10" s="30">
        <v>92092</v>
      </c>
      <c r="H10" s="20">
        <v>261111</v>
      </c>
      <c r="I10" s="23">
        <v>84540</v>
      </c>
      <c r="J10" s="23">
        <v>103000</v>
      </c>
      <c r="K10" s="20">
        <v>265974</v>
      </c>
      <c r="L10" s="37">
        <v>86245</v>
      </c>
      <c r="M10" s="26">
        <v>143000</v>
      </c>
      <c r="N10" s="37">
        <v>109400</v>
      </c>
      <c r="O10" s="20">
        <v>147000</v>
      </c>
      <c r="P10" s="37">
        <v>88000.900000000009</v>
      </c>
      <c r="Q10" s="26">
        <v>108100</v>
      </c>
    </row>
    <row r="11" spans="2:17" hidden="1">
      <c r="B11" s="18">
        <v>68</v>
      </c>
      <c r="C11" s="18" t="s">
        <v>37</v>
      </c>
      <c r="D11" s="18" t="s">
        <v>18</v>
      </c>
      <c r="E11" s="57" t="s">
        <v>50</v>
      </c>
      <c r="F11" s="18">
        <v>68</v>
      </c>
      <c r="G11" s="30">
        <v>93380</v>
      </c>
      <c r="H11" s="13">
        <v>298611</v>
      </c>
      <c r="I11" s="13">
        <v>86480</v>
      </c>
      <c r="J11" s="13">
        <v>105000</v>
      </c>
      <c r="K11" s="13">
        <v>269480</v>
      </c>
      <c r="L11" s="37">
        <v>88225</v>
      </c>
      <c r="M11" s="13">
        <v>150000</v>
      </c>
      <c r="N11" s="37">
        <v>99000</v>
      </c>
      <c r="O11" s="13">
        <v>153300</v>
      </c>
      <c r="P11" s="37">
        <v>89293.1</v>
      </c>
      <c r="Q11" s="13">
        <v>109600</v>
      </c>
    </row>
    <row r="12" spans="2:17" hidden="1">
      <c r="B12" s="18">
        <v>71</v>
      </c>
      <c r="C12" s="18" t="s">
        <v>37</v>
      </c>
      <c r="D12" s="18" t="s">
        <v>18</v>
      </c>
      <c r="E12" s="57" t="s">
        <v>52</v>
      </c>
      <c r="F12" s="18">
        <v>71</v>
      </c>
      <c r="G12" s="30">
        <v>131040</v>
      </c>
      <c r="H12" s="13">
        <v>490000</v>
      </c>
      <c r="I12" s="13">
        <v>155500</v>
      </c>
      <c r="J12" s="13">
        <v>115000</v>
      </c>
      <c r="K12" s="13">
        <v>288924</v>
      </c>
      <c r="L12" s="37">
        <v>225506</v>
      </c>
      <c r="M12" s="13">
        <v>200000</v>
      </c>
      <c r="N12" s="37">
        <v>172500</v>
      </c>
      <c r="O12" s="13">
        <v>252000</v>
      </c>
      <c r="P12" s="37">
        <v>218526.1</v>
      </c>
      <c r="Q12" s="13">
        <v>163700</v>
      </c>
    </row>
    <row r="13" spans="2:17">
      <c r="B13" s="18">
        <v>74</v>
      </c>
      <c r="C13" s="18" t="s">
        <v>37</v>
      </c>
      <c r="D13" s="18" t="s">
        <v>18</v>
      </c>
      <c r="E13" s="57" t="s">
        <v>197</v>
      </c>
      <c r="F13" s="18">
        <v>74</v>
      </c>
      <c r="G13" s="30">
        <v>459200</v>
      </c>
      <c r="H13" s="13">
        <v>931118</v>
      </c>
      <c r="I13" s="13">
        <v>393900</v>
      </c>
      <c r="J13" s="13">
        <v>351000</v>
      </c>
      <c r="K13" s="13">
        <v>709122</v>
      </c>
      <c r="L13" s="37">
        <v>543989</v>
      </c>
      <c r="M13" s="13">
        <v>489000</v>
      </c>
      <c r="N13" s="37">
        <v>537800</v>
      </c>
      <c r="O13" s="13">
        <v>850500</v>
      </c>
      <c r="P13" s="37">
        <v>686323.3</v>
      </c>
      <c r="Q13" s="13">
        <v>389500</v>
      </c>
    </row>
    <row r="14" spans="2:17">
      <c r="B14" s="18">
        <v>77</v>
      </c>
      <c r="C14" s="18" t="s">
        <v>37</v>
      </c>
      <c r="D14" s="18" t="s">
        <v>18</v>
      </c>
      <c r="E14" s="57" t="s">
        <v>55</v>
      </c>
      <c r="F14" s="18">
        <v>77</v>
      </c>
      <c r="G14" s="30">
        <v>459200</v>
      </c>
      <c r="H14" s="13">
        <v>787000</v>
      </c>
      <c r="I14" s="13">
        <v>428900</v>
      </c>
      <c r="J14" s="13">
        <v>351000</v>
      </c>
      <c r="K14" s="13">
        <v>709122</v>
      </c>
      <c r="L14" s="37">
        <v>543989</v>
      </c>
      <c r="M14" s="13">
        <v>489000</v>
      </c>
      <c r="N14" s="37">
        <v>543500</v>
      </c>
      <c r="O14" s="13">
        <v>850500</v>
      </c>
      <c r="P14" s="37">
        <v>720077.8</v>
      </c>
      <c r="Q14" s="13">
        <v>389500</v>
      </c>
    </row>
    <row r="15" spans="2:17" hidden="1">
      <c r="B15" s="18">
        <v>80</v>
      </c>
      <c r="C15" s="18" t="s">
        <v>37</v>
      </c>
      <c r="D15" s="18" t="s">
        <v>18</v>
      </c>
      <c r="E15" s="57" t="s">
        <v>56</v>
      </c>
      <c r="F15" s="18">
        <v>80</v>
      </c>
      <c r="G15" s="30">
        <v>108640</v>
      </c>
      <c r="H15" s="13">
        <v>800000</v>
      </c>
      <c r="I15" s="13">
        <v>204300</v>
      </c>
      <c r="J15" s="13">
        <v>78000</v>
      </c>
      <c r="K15" s="13">
        <v>243497</v>
      </c>
      <c r="L15" s="37">
        <v>171389</v>
      </c>
      <c r="M15" s="13">
        <v>178627</v>
      </c>
      <c r="N15" s="37">
        <v>132500</v>
      </c>
      <c r="O15" s="13">
        <v>241500</v>
      </c>
      <c r="P15" s="37">
        <v>161600.4</v>
      </c>
      <c r="Q15" s="13">
        <v>138000</v>
      </c>
    </row>
    <row r="16" spans="2:17" hidden="1">
      <c r="B16" s="18">
        <v>83</v>
      </c>
      <c r="C16" s="18" t="s">
        <v>37</v>
      </c>
      <c r="D16" s="18" t="s">
        <v>18</v>
      </c>
      <c r="E16" s="57" t="s">
        <v>58</v>
      </c>
      <c r="F16" s="18">
        <v>83</v>
      </c>
      <c r="G16" s="30">
        <v>330400</v>
      </c>
      <c r="H16" s="13">
        <v>658493</v>
      </c>
      <c r="I16" s="13">
        <v>228250</v>
      </c>
      <c r="J16" s="13">
        <v>188000</v>
      </c>
      <c r="K16" s="13">
        <v>579290</v>
      </c>
      <c r="L16" s="37">
        <v>475770</v>
      </c>
      <c r="M16" s="13">
        <v>398000</v>
      </c>
      <c r="N16" s="37">
        <v>264400</v>
      </c>
      <c r="O16" s="13">
        <v>441000</v>
      </c>
      <c r="P16" s="37">
        <v>333308.3</v>
      </c>
      <c r="Q16" s="13">
        <v>274900</v>
      </c>
    </row>
    <row r="17" spans="2:17" hidden="1">
      <c r="B17" s="18">
        <v>86</v>
      </c>
      <c r="C17" s="18" t="s">
        <v>37</v>
      </c>
      <c r="D17" s="18" t="s">
        <v>18</v>
      </c>
      <c r="E17" s="57" t="s">
        <v>60</v>
      </c>
      <c r="F17" s="18">
        <v>86</v>
      </c>
      <c r="G17" s="30">
        <v>150080</v>
      </c>
      <c r="H17" s="13">
        <v>880000</v>
      </c>
      <c r="I17" s="13">
        <v>101150</v>
      </c>
      <c r="J17" s="13">
        <v>106000</v>
      </c>
      <c r="K17" s="13">
        <v>314646</v>
      </c>
      <c r="L17" s="37">
        <v>204564</v>
      </c>
      <c r="M17" s="13">
        <v>330000</v>
      </c>
      <c r="N17" s="37">
        <v>183000</v>
      </c>
      <c r="O17" s="13">
        <v>210000</v>
      </c>
      <c r="P17" s="37">
        <v>237138.2</v>
      </c>
      <c r="Q17" s="13">
        <v>146200</v>
      </c>
    </row>
    <row r="18" spans="2:17" hidden="1">
      <c r="B18" s="18">
        <v>89</v>
      </c>
      <c r="C18" s="18" t="s">
        <v>37</v>
      </c>
      <c r="D18" s="18" t="s">
        <v>18</v>
      </c>
      <c r="E18" s="57" t="s">
        <v>62</v>
      </c>
      <c r="F18" s="18">
        <v>89</v>
      </c>
      <c r="G18" s="30">
        <v>176960</v>
      </c>
      <c r="H18" s="13">
        <v>348493</v>
      </c>
      <c r="I18" s="13">
        <v>105300</v>
      </c>
      <c r="J18" s="13">
        <v>106000</v>
      </c>
      <c r="K18" s="13">
        <v>336236</v>
      </c>
      <c r="L18" s="37">
        <v>272569</v>
      </c>
      <c r="M18" s="13">
        <v>355000</v>
      </c>
      <c r="N18" s="37">
        <v>169500</v>
      </c>
      <c r="O18" s="13">
        <v>273000</v>
      </c>
      <c r="P18" s="37">
        <v>228910.5</v>
      </c>
      <c r="Q18" s="13">
        <v>190100</v>
      </c>
    </row>
    <row r="19" spans="2:17" hidden="1">
      <c r="B19" s="18">
        <v>92</v>
      </c>
      <c r="C19" s="18" t="s">
        <v>37</v>
      </c>
      <c r="D19" s="18" t="s">
        <v>18</v>
      </c>
      <c r="E19" s="57" t="s">
        <v>64</v>
      </c>
      <c r="F19" s="18">
        <v>92</v>
      </c>
      <c r="G19" s="30">
        <v>330400</v>
      </c>
      <c r="H19" s="13">
        <v>674746</v>
      </c>
      <c r="I19" s="13">
        <v>228250</v>
      </c>
      <c r="J19" s="13">
        <v>188000</v>
      </c>
      <c r="K19" s="13">
        <v>579290</v>
      </c>
      <c r="L19" s="37">
        <v>423759</v>
      </c>
      <c r="M19" s="13">
        <v>398000</v>
      </c>
      <c r="N19" s="37">
        <v>262100</v>
      </c>
      <c r="O19" s="13">
        <v>441000</v>
      </c>
      <c r="P19" s="37">
        <v>333308.3</v>
      </c>
      <c r="Q19" s="13">
        <v>274900</v>
      </c>
    </row>
    <row r="20" spans="2:17" hidden="1">
      <c r="B20" s="18">
        <v>95</v>
      </c>
      <c r="C20" s="18" t="s">
        <v>37</v>
      </c>
      <c r="D20" s="18" t="s">
        <v>18</v>
      </c>
      <c r="E20" s="57" t="s">
        <v>65</v>
      </c>
      <c r="F20" s="18">
        <v>95</v>
      </c>
      <c r="G20" s="30">
        <v>312480</v>
      </c>
      <c r="H20" s="13">
        <v>804746</v>
      </c>
      <c r="I20" s="13">
        <v>428000</v>
      </c>
      <c r="J20" s="13">
        <v>315000</v>
      </c>
      <c r="K20" s="13">
        <v>468654</v>
      </c>
      <c r="L20" s="37">
        <v>454134</v>
      </c>
      <c r="M20" s="13">
        <v>499382</v>
      </c>
      <c r="N20" s="37">
        <v>501100</v>
      </c>
      <c r="O20" s="13">
        <v>829500</v>
      </c>
      <c r="P20" s="37">
        <v>648169.6</v>
      </c>
      <c r="Q20" s="13">
        <v>277200</v>
      </c>
    </row>
    <row r="21" spans="2:17" hidden="1">
      <c r="B21" s="18">
        <v>98</v>
      </c>
      <c r="C21" s="18" t="s">
        <v>37</v>
      </c>
      <c r="D21" s="18" t="s">
        <v>18</v>
      </c>
      <c r="E21" s="57" t="s">
        <v>66</v>
      </c>
      <c r="F21" s="18">
        <v>98</v>
      </c>
      <c r="G21" s="30">
        <v>266680</v>
      </c>
      <c r="H21" s="13">
        <v>602000</v>
      </c>
      <c r="I21" s="13">
        <v>535000</v>
      </c>
      <c r="J21" s="13">
        <v>441000</v>
      </c>
      <c r="K21" s="13">
        <v>927929</v>
      </c>
      <c r="L21" s="37">
        <v>392835</v>
      </c>
      <c r="M21" s="13">
        <v>402000</v>
      </c>
      <c r="N21" s="37">
        <v>418500</v>
      </c>
      <c r="O21" s="13">
        <v>546000</v>
      </c>
      <c r="P21" s="37">
        <v>556988.9</v>
      </c>
      <c r="Q21" s="13">
        <v>413200</v>
      </c>
    </row>
    <row r="22" spans="2:17" hidden="1">
      <c r="B22" s="18">
        <v>101</v>
      </c>
      <c r="C22" s="18" t="s">
        <v>37</v>
      </c>
      <c r="D22" s="18" t="s">
        <v>18</v>
      </c>
      <c r="E22" s="57" t="s">
        <v>67</v>
      </c>
      <c r="F22" s="18">
        <v>101</v>
      </c>
      <c r="G22" s="30">
        <v>266680</v>
      </c>
      <c r="H22" s="13">
        <v>815000</v>
      </c>
      <c r="I22" s="13">
        <v>321000</v>
      </c>
      <c r="J22" s="13">
        <v>441000</v>
      </c>
      <c r="K22" s="13">
        <v>677378</v>
      </c>
      <c r="L22" s="37">
        <v>302739</v>
      </c>
      <c r="M22" s="13">
        <v>360000</v>
      </c>
      <c r="N22" s="37">
        <v>428900</v>
      </c>
      <c r="O22" s="13">
        <v>546000</v>
      </c>
      <c r="P22" s="37">
        <v>556988.9</v>
      </c>
      <c r="Q22" s="13">
        <v>370400</v>
      </c>
    </row>
    <row r="23" spans="2:17" hidden="1">
      <c r="B23" s="18">
        <v>104</v>
      </c>
      <c r="C23" s="18" t="s">
        <v>37</v>
      </c>
      <c r="D23" s="18" t="s">
        <v>18</v>
      </c>
      <c r="E23" s="57" t="s">
        <v>68</v>
      </c>
      <c r="F23" s="18">
        <v>104</v>
      </c>
      <c r="G23" s="30">
        <v>424541</v>
      </c>
      <c r="H23" s="13">
        <v>663000</v>
      </c>
      <c r="I23" s="13">
        <v>680500</v>
      </c>
      <c r="J23" s="13">
        <v>567000</v>
      </c>
      <c r="K23" s="13">
        <v>1303962</v>
      </c>
      <c r="L23" s="37">
        <v>290671</v>
      </c>
      <c r="M23" s="13">
        <v>460000</v>
      </c>
      <c r="N23" s="37">
        <v>522700</v>
      </c>
      <c r="O23" s="13">
        <v>651000</v>
      </c>
      <c r="P23" s="37">
        <v>768203.8</v>
      </c>
      <c r="Q23" s="13">
        <v>496000</v>
      </c>
    </row>
    <row r="24" spans="2:17" hidden="1">
      <c r="B24" s="18">
        <v>107</v>
      </c>
      <c r="C24" s="18" t="s">
        <v>37</v>
      </c>
      <c r="D24" s="18" t="s">
        <v>18</v>
      </c>
      <c r="E24" s="57" t="s">
        <v>70</v>
      </c>
      <c r="F24" s="18">
        <v>107</v>
      </c>
      <c r="G24" s="30">
        <v>40250</v>
      </c>
      <c r="H24" s="13">
        <v>210000</v>
      </c>
      <c r="I24" s="13">
        <v>47650</v>
      </c>
      <c r="J24" s="13">
        <v>41000</v>
      </c>
      <c r="K24" s="13">
        <v>113330</v>
      </c>
      <c r="L24" s="37">
        <v>54361</v>
      </c>
      <c r="M24" s="13">
        <v>74000</v>
      </c>
      <c r="N24" s="37">
        <v>51600</v>
      </c>
      <c r="O24" s="13">
        <v>84000</v>
      </c>
      <c r="P24" s="37">
        <v>61064.9</v>
      </c>
      <c r="Q24" s="13">
        <v>65600</v>
      </c>
    </row>
    <row r="25" spans="2:17" hidden="1">
      <c r="B25" s="18">
        <v>110</v>
      </c>
      <c r="C25" s="18" t="s">
        <v>37</v>
      </c>
      <c r="D25" s="18" t="s">
        <v>18</v>
      </c>
      <c r="E25" s="57" t="s">
        <v>72</v>
      </c>
      <c r="F25" s="18">
        <v>110</v>
      </c>
      <c r="G25" s="30">
        <v>38237.5</v>
      </c>
      <c r="H25" s="13">
        <v>191111</v>
      </c>
      <c r="I25" s="13">
        <v>47650</v>
      </c>
      <c r="J25" s="13">
        <v>41000</v>
      </c>
      <c r="K25" s="13">
        <v>100358</v>
      </c>
      <c r="L25" s="37">
        <v>422167</v>
      </c>
      <c r="M25" s="13">
        <v>58000</v>
      </c>
      <c r="N25" s="37">
        <v>51600</v>
      </c>
      <c r="O25" s="13">
        <v>84000</v>
      </c>
      <c r="P25" s="37">
        <v>54748.200000000004</v>
      </c>
      <c r="Q25" s="13">
        <v>65300</v>
      </c>
    </row>
    <row r="26" spans="2:17" hidden="1">
      <c r="B26" s="18">
        <v>113</v>
      </c>
      <c r="C26" s="18" t="s">
        <v>37</v>
      </c>
      <c r="D26" s="18" t="s">
        <v>18</v>
      </c>
      <c r="E26" s="57" t="s">
        <v>73</v>
      </c>
      <c r="F26" s="18">
        <v>113</v>
      </c>
      <c r="G26" s="30">
        <v>30000</v>
      </c>
      <c r="H26" s="13">
        <v>190000</v>
      </c>
      <c r="I26" s="13">
        <v>41800</v>
      </c>
      <c r="J26" s="13">
        <v>33000</v>
      </c>
      <c r="K26" s="13">
        <v>76130</v>
      </c>
      <c r="L26" s="37">
        <v>38132</v>
      </c>
      <c r="M26" s="13">
        <v>52000</v>
      </c>
      <c r="N26" s="37">
        <v>34900</v>
      </c>
      <c r="O26" s="13">
        <v>52500</v>
      </c>
      <c r="P26" s="37">
        <v>44393.700000000004</v>
      </c>
      <c r="Q26" s="13">
        <v>56700</v>
      </c>
    </row>
    <row r="27" spans="2:17" hidden="1">
      <c r="B27" s="18">
        <v>116</v>
      </c>
      <c r="C27" s="18" t="s">
        <v>37</v>
      </c>
      <c r="D27" s="18" t="s">
        <v>18</v>
      </c>
      <c r="E27" s="57" t="s">
        <v>74</v>
      </c>
      <c r="F27" s="18">
        <v>116</v>
      </c>
      <c r="G27" s="30">
        <v>31050</v>
      </c>
      <c r="H27" s="20">
        <v>190000</v>
      </c>
      <c r="I27" s="23">
        <v>42770</v>
      </c>
      <c r="J27" s="23">
        <v>33000</v>
      </c>
      <c r="K27" s="20">
        <v>88238</v>
      </c>
      <c r="L27" s="37">
        <v>50359</v>
      </c>
      <c r="M27" s="26">
        <v>55000</v>
      </c>
      <c r="N27" s="37">
        <v>40500</v>
      </c>
      <c r="O27" s="20">
        <v>73500</v>
      </c>
      <c r="P27" s="37">
        <v>50611.6</v>
      </c>
      <c r="Q27" s="26">
        <v>57300</v>
      </c>
    </row>
    <row r="28" spans="2:17" hidden="1">
      <c r="B28" s="18">
        <v>119</v>
      </c>
      <c r="C28" s="18" t="s">
        <v>37</v>
      </c>
      <c r="D28" s="18" t="s">
        <v>18</v>
      </c>
      <c r="E28" s="57" t="s">
        <v>75</v>
      </c>
      <c r="F28" s="18">
        <v>119</v>
      </c>
      <c r="G28" s="30">
        <v>30240</v>
      </c>
      <c r="H28" s="13">
        <v>210000</v>
      </c>
      <c r="I28" s="13">
        <v>44710</v>
      </c>
      <c r="J28" s="13">
        <v>41000</v>
      </c>
      <c r="K28" s="13">
        <v>98904</v>
      </c>
      <c r="L28" s="37">
        <v>55104</v>
      </c>
      <c r="M28" s="13">
        <v>55000</v>
      </c>
      <c r="N28" s="37">
        <v>44100</v>
      </c>
      <c r="O28" s="13">
        <v>88200</v>
      </c>
      <c r="P28" s="37">
        <v>54090.400000000001</v>
      </c>
      <c r="Q28" s="13">
        <v>60200</v>
      </c>
    </row>
    <row r="29" spans="2:17" hidden="1">
      <c r="B29" s="18">
        <v>122</v>
      </c>
      <c r="C29" s="18" t="s">
        <v>37</v>
      </c>
      <c r="D29" s="18" t="s">
        <v>18</v>
      </c>
      <c r="E29" s="57" t="s">
        <v>78</v>
      </c>
      <c r="F29" s="18">
        <v>122</v>
      </c>
      <c r="G29" s="30">
        <v>29700</v>
      </c>
      <c r="H29" s="13">
        <v>190000</v>
      </c>
      <c r="I29" s="13">
        <v>41800</v>
      </c>
      <c r="J29" s="13">
        <v>33000</v>
      </c>
      <c r="K29" s="13">
        <v>76130</v>
      </c>
      <c r="L29" s="37">
        <v>38132</v>
      </c>
      <c r="M29" s="13">
        <v>52000</v>
      </c>
      <c r="N29" s="37">
        <v>36100</v>
      </c>
      <c r="O29" s="13">
        <v>52500</v>
      </c>
      <c r="P29" s="37">
        <v>44393.700000000004</v>
      </c>
      <c r="Q29" s="13">
        <v>56700</v>
      </c>
    </row>
    <row r="30" spans="2:17" ht="29" hidden="1">
      <c r="B30" s="18">
        <v>125</v>
      </c>
      <c r="C30" s="18" t="s">
        <v>37</v>
      </c>
      <c r="D30" s="18" t="s">
        <v>18</v>
      </c>
      <c r="E30" s="57" t="s">
        <v>79</v>
      </c>
      <c r="F30" s="18">
        <v>125</v>
      </c>
      <c r="G30" s="30">
        <v>48300</v>
      </c>
      <c r="H30" s="13">
        <v>163333</v>
      </c>
      <c r="I30" s="13">
        <v>60350</v>
      </c>
      <c r="J30" s="13">
        <v>38000</v>
      </c>
      <c r="K30" s="13">
        <v>164412</v>
      </c>
      <c r="L30" s="37">
        <v>63156</v>
      </c>
      <c r="M30" s="13">
        <v>82000</v>
      </c>
      <c r="N30" s="37">
        <v>65900</v>
      </c>
      <c r="O30" s="13">
        <v>131250</v>
      </c>
      <c r="P30" s="37">
        <v>100721.40000000001</v>
      </c>
      <c r="Q30" s="13">
        <v>85600</v>
      </c>
    </row>
    <row r="31" spans="2:17" hidden="1">
      <c r="B31" s="18">
        <v>128</v>
      </c>
      <c r="C31" s="18" t="s">
        <v>37</v>
      </c>
      <c r="D31" s="18" t="s">
        <v>18</v>
      </c>
      <c r="E31" s="57" t="s">
        <v>80</v>
      </c>
      <c r="F31" s="18">
        <v>128</v>
      </c>
      <c r="G31" s="30">
        <v>48300</v>
      </c>
      <c r="H31" s="13">
        <v>158333</v>
      </c>
      <c r="I31" s="13">
        <v>58410</v>
      </c>
      <c r="J31" s="13">
        <v>38000</v>
      </c>
      <c r="K31" s="13">
        <v>160616</v>
      </c>
      <c r="L31" s="37">
        <v>60047</v>
      </c>
      <c r="M31" s="13">
        <v>82000</v>
      </c>
      <c r="N31" s="37">
        <v>65900</v>
      </c>
      <c r="O31" s="13">
        <v>131250</v>
      </c>
      <c r="P31" s="37">
        <v>99586.5</v>
      </c>
      <c r="Q31" s="13">
        <v>80900</v>
      </c>
    </row>
    <row r="32" spans="2:17" hidden="1">
      <c r="B32" s="18">
        <v>131</v>
      </c>
      <c r="C32" s="18" t="s">
        <v>37</v>
      </c>
      <c r="D32" s="18" t="s">
        <v>18</v>
      </c>
      <c r="E32" s="57" t="s">
        <v>81</v>
      </c>
      <c r="F32" s="18">
        <v>131</v>
      </c>
      <c r="G32" s="30">
        <v>27600</v>
      </c>
      <c r="H32" s="13">
        <v>163493</v>
      </c>
      <c r="I32" s="13">
        <v>68050</v>
      </c>
      <c r="J32" s="13">
        <v>29000</v>
      </c>
      <c r="K32" s="13">
        <v>123006</v>
      </c>
      <c r="L32" s="37">
        <v>120564</v>
      </c>
      <c r="M32" s="13">
        <v>82000</v>
      </c>
      <c r="N32" s="37">
        <v>40100</v>
      </c>
      <c r="O32" s="13">
        <v>94500</v>
      </c>
      <c r="P32" s="37">
        <v>64437.100000000006</v>
      </c>
      <c r="Q32" s="13">
        <v>76500</v>
      </c>
    </row>
    <row r="33" spans="2:17" hidden="1">
      <c r="B33" s="18">
        <v>134</v>
      </c>
      <c r="C33" s="18" t="s">
        <v>37</v>
      </c>
      <c r="D33" s="18" t="s">
        <v>18</v>
      </c>
      <c r="E33" s="57" t="s">
        <v>82</v>
      </c>
      <c r="F33" s="18">
        <v>134</v>
      </c>
      <c r="G33" s="30">
        <v>48300</v>
      </c>
      <c r="H33" s="13">
        <v>580000</v>
      </c>
      <c r="I33" s="13">
        <v>58410</v>
      </c>
      <c r="J33" s="13">
        <v>38000</v>
      </c>
      <c r="K33" s="13">
        <v>164412</v>
      </c>
      <c r="L33" s="37">
        <v>63156</v>
      </c>
      <c r="M33" s="13">
        <v>82000</v>
      </c>
      <c r="N33" s="37">
        <v>77900</v>
      </c>
      <c r="O33" s="13">
        <v>131250</v>
      </c>
      <c r="P33" s="37">
        <v>100721.40000000001</v>
      </c>
      <c r="Q33" s="13">
        <v>85600</v>
      </c>
    </row>
    <row r="34" spans="2:17" hidden="1">
      <c r="B34" s="18">
        <v>137</v>
      </c>
      <c r="C34" s="18" t="s">
        <v>37</v>
      </c>
      <c r="D34" s="18" t="s">
        <v>18</v>
      </c>
      <c r="E34" s="57" t="s">
        <v>83</v>
      </c>
      <c r="F34" s="18">
        <v>137</v>
      </c>
      <c r="G34" s="30">
        <v>275520</v>
      </c>
      <c r="H34" s="13">
        <v>1014000</v>
      </c>
      <c r="I34" s="13">
        <v>233250</v>
      </c>
      <c r="J34" s="13">
        <v>404000</v>
      </c>
      <c r="K34" s="13">
        <v>912458</v>
      </c>
      <c r="L34" s="37">
        <v>422167</v>
      </c>
      <c r="M34" s="13">
        <v>362381</v>
      </c>
      <c r="N34" s="37">
        <v>285000</v>
      </c>
      <c r="O34" s="13">
        <v>472500</v>
      </c>
      <c r="P34" s="37">
        <v>366892.5</v>
      </c>
      <c r="Q34" s="13">
        <v>318900</v>
      </c>
    </row>
    <row r="35" spans="2:17" hidden="1">
      <c r="B35" s="18">
        <v>140</v>
      </c>
      <c r="C35" s="18" t="s">
        <v>37</v>
      </c>
      <c r="D35" s="18" t="s">
        <v>18</v>
      </c>
      <c r="E35" s="57" t="s">
        <v>85</v>
      </c>
      <c r="F35" s="18">
        <v>140</v>
      </c>
      <c r="G35" s="30">
        <v>271500</v>
      </c>
      <c r="H35" s="13">
        <v>605000</v>
      </c>
      <c r="I35" s="13">
        <v>311000</v>
      </c>
      <c r="J35" s="13">
        <v>316000</v>
      </c>
      <c r="K35" s="13">
        <v>402444</v>
      </c>
      <c r="L35" s="37">
        <v>208563</v>
      </c>
      <c r="M35" s="13">
        <v>250000</v>
      </c>
      <c r="N35" s="37">
        <v>276400</v>
      </c>
      <c r="O35" s="13">
        <v>420000</v>
      </c>
      <c r="P35" s="37">
        <v>230956</v>
      </c>
      <c r="Q35" s="13">
        <v>380300</v>
      </c>
    </row>
    <row r="36" spans="2:17" hidden="1">
      <c r="B36" s="18">
        <v>143</v>
      </c>
      <c r="C36" s="18" t="s">
        <v>37</v>
      </c>
      <c r="D36" s="18" t="s">
        <v>18</v>
      </c>
      <c r="E36" s="57" t="s">
        <v>86</v>
      </c>
      <c r="F36" s="18">
        <v>143</v>
      </c>
      <c r="G36" s="30">
        <v>367500</v>
      </c>
      <c r="H36" s="13">
        <v>420000</v>
      </c>
      <c r="I36" s="13">
        <v>359500</v>
      </c>
      <c r="J36" s="13">
        <v>379000</v>
      </c>
      <c r="K36" s="13">
        <v>525462</v>
      </c>
      <c r="L36" s="37">
        <v>248325</v>
      </c>
      <c r="M36" s="13">
        <v>290000</v>
      </c>
      <c r="N36" s="37">
        <v>325000</v>
      </c>
      <c r="O36" s="13">
        <v>514500</v>
      </c>
      <c r="P36" s="37">
        <v>284846</v>
      </c>
      <c r="Q36" s="13">
        <v>403500</v>
      </c>
    </row>
    <row r="37" spans="2:17" hidden="1">
      <c r="B37" s="18">
        <v>146</v>
      </c>
      <c r="C37" s="18" t="s">
        <v>37</v>
      </c>
      <c r="D37" s="18" t="s">
        <v>18</v>
      </c>
      <c r="E37" s="57" t="s">
        <v>88</v>
      </c>
      <c r="F37" s="18">
        <v>146</v>
      </c>
      <c r="G37" s="30">
        <v>110000</v>
      </c>
      <c r="H37" s="13">
        <v>413529</v>
      </c>
      <c r="I37" s="13">
        <v>165050</v>
      </c>
      <c r="J37" s="13">
        <v>333000</v>
      </c>
      <c r="K37" s="13">
        <v>270675</v>
      </c>
      <c r="L37" s="37">
        <v>224782</v>
      </c>
      <c r="M37" s="13">
        <v>190000</v>
      </c>
      <c r="N37" s="37">
        <v>210400</v>
      </c>
      <c r="O37" s="13">
        <v>399000</v>
      </c>
      <c r="P37" s="37">
        <v>161670</v>
      </c>
      <c r="Q37" s="13">
        <v>188300</v>
      </c>
    </row>
    <row r="38" spans="2:17" hidden="1">
      <c r="B38" s="18">
        <v>149</v>
      </c>
      <c r="C38" s="18" t="s">
        <v>37</v>
      </c>
      <c r="D38" s="18" t="s">
        <v>18</v>
      </c>
      <c r="E38" s="57" t="s">
        <v>90</v>
      </c>
      <c r="F38" s="18">
        <v>149</v>
      </c>
      <c r="G38" s="30">
        <v>110000</v>
      </c>
      <c r="H38" s="13">
        <v>413529</v>
      </c>
      <c r="I38" s="13">
        <v>165050</v>
      </c>
      <c r="J38" s="13">
        <v>333000</v>
      </c>
      <c r="K38" s="13">
        <v>270675</v>
      </c>
      <c r="L38" s="37">
        <v>224782</v>
      </c>
      <c r="M38" s="13">
        <v>190000</v>
      </c>
      <c r="N38" s="37">
        <v>210400</v>
      </c>
      <c r="O38" s="13">
        <v>399000</v>
      </c>
      <c r="P38" s="37">
        <v>161679</v>
      </c>
      <c r="Q38" s="13">
        <v>188300</v>
      </c>
    </row>
    <row r="39" spans="2:17" ht="29" hidden="1">
      <c r="B39" s="18">
        <v>152</v>
      </c>
      <c r="C39" s="18" t="s">
        <v>37</v>
      </c>
      <c r="D39" s="18" t="s">
        <v>18</v>
      </c>
      <c r="E39" s="57" t="s">
        <v>91</v>
      </c>
      <c r="F39" s="18">
        <v>152</v>
      </c>
      <c r="G39" s="30">
        <v>110000</v>
      </c>
      <c r="H39" s="13">
        <v>487059</v>
      </c>
      <c r="I39" s="13">
        <v>165050</v>
      </c>
      <c r="J39" s="13">
        <v>333000</v>
      </c>
      <c r="K39" s="13">
        <v>270675</v>
      </c>
      <c r="L39" s="37">
        <v>224782</v>
      </c>
      <c r="M39" s="13">
        <v>190000</v>
      </c>
      <c r="N39" s="37">
        <v>210400</v>
      </c>
      <c r="O39" s="13">
        <v>399000</v>
      </c>
      <c r="P39" s="37">
        <v>151670</v>
      </c>
      <c r="Q39" s="13">
        <v>188300</v>
      </c>
    </row>
    <row r="40" spans="2:17" hidden="1">
      <c r="B40" s="18">
        <v>155</v>
      </c>
      <c r="C40" s="18" t="s">
        <v>37</v>
      </c>
      <c r="D40" s="18" t="s">
        <v>18</v>
      </c>
      <c r="E40" s="57" t="s">
        <v>93</v>
      </c>
      <c r="F40" s="18">
        <v>155</v>
      </c>
      <c r="G40" s="30">
        <v>116050</v>
      </c>
      <c r="H40" s="13">
        <v>262059</v>
      </c>
      <c r="I40" s="13">
        <v>168900</v>
      </c>
      <c r="J40" s="13">
        <v>107000</v>
      </c>
      <c r="K40" s="13">
        <v>219324</v>
      </c>
      <c r="L40" s="37">
        <v>134101</v>
      </c>
      <c r="M40" s="13">
        <v>118640</v>
      </c>
      <c r="N40" s="37">
        <v>133700</v>
      </c>
      <c r="O40" s="13">
        <v>189000</v>
      </c>
      <c r="P40" s="37">
        <v>147691.70000000001</v>
      </c>
      <c r="Q40" s="13">
        <v>65600</v>
      </c>
    </row>
    <row r="41" spans="2:17" hidden="1">
      <c r="B41" s="18">
        <v>158</v>
      </c>
      <c r="C41" s="18" t="s">
        <v>37</v>
      </c>
      <c r="D41" s="18" t="s">
        <v>18</v>
      </c>
      <c r="E41" s="57" t="s">
        <v>94</v>
      </c>
      <c r="F41" s="18">
        <v>158</v>
      </c>
      <c r="G41" s="30">
        <v>40115</v>
      </c>
      <c r="H41" s="13">
        <v>143493</v>
      </c>
      <c r="I41" s="13">
        <v>57350</v>
      </c>
      <c r="J41" s="13">
        <v>41000</v>
      </c>
      <c r="K41" s="13">
        <v>219324</v>
      </c>
      <c r="L41" s="37">
        <v>54361</v>
      </c>
      <c r="M41" s="13">
        <v>58000</v>
      </c>
      <c r="N41" s="37">
        <v>47400</v>
      </c>
      <c r="O41" s="13">
        <v>84000</v>
      </c>
      <c r="P41" s="37">
        <v>61064.9</v>
      </c>
      <c r="Q41" s="13">
        <v>65600</v>
      </c>
    </row>
    <row r="42" spans="2:17" hidden="1">
      <c r="B42" s="18">
        <v>161</v>
      </c>
      <c r="C42" s="18" t="s">
        <v>37</v>
      </c>
      <c r="D42" s="18" t="s">
        <v>18</v>
      </c>
      <c r="E42" s="57" t="s">
        <v>97</v>
      </c>
      <c r="F42" s="18">
        <v>161</v>
      </c>
      <c r="G42" s="30">
        <v>40115</v>
      </c>
      <c r="H42" s="13">
        <v>159746</v>
      </c>
      <c r="I42" s="13">
        <v>57350</v>
      </c>
      <c r="J42" s="13">
        <v>41000</v>
      </c>
      <c r="K42" s="13">
        <v>100358</v>
      </c>
      <c r="L42" s="37">
        <v>54361</v>
      </c>
      <c r="M42" s="13">
        <v>58000</v>
      </c>
      <c r="N42" s="37">
        <v>47400</v>
      </c>
      <c r="O42" s="13">
        <v>84000</v>
      </c>
      <c r="P42" s="37">
        <v>61064.9</v>
      </c>
      <c r="Q42" s="13">
        <v>65600</v>
      </c>
    </row>
    <row r="43" spans="2:17" hidden="1">
      <c r="B43" s="18">
        <v>164</v>
      </c>
      <c r="C43" s="18" t="s">
        <v>37</v>
      </c>
      <c r="D43" s="18" t="s">
        <v>18</v>
      </c>
      <c r="E43" s="57" t="s">
        <v>98</v>
      </c>
      <c r="F43" s="18">
        <v>164</v>
      </c>
      <c r="G43" s="30">
        <v>116050</v>
      </c>
      <c r="H43" s="13">
        <v>265000</v>
      </c>
      <c r="I43" s="13">
        <v>168900</v>
      </c>
      <c r="J43" s="13">
        <v>114000</v>
      </c>
      <c r="K43" s="13">
        <v>219324</v>
      </c>
      <c r="L43" s="37">
        <v>134101</v>
      </c>
      <c r="M43" s="13">
        <v>118640</v>
      </c>
      <c r="N43" s="37">
        <v>133700</v>
      </c>
      <c r="O43" s="13">
        <v>189000</v>
      </c>
      <c r="P43" s="37">
        <v>147691.70000000001</v>
      </c>
      <c r="Q43" s="13">
        <v>135600</v>
      </c>
    </row>
    <row r="44" spans="2:17" hidden="1">
      <c r="B44" s="18">
        <v>167</v>
      </c>
      <c r="C44" s="18" t="s">
        <v>37</v>
      </c>
      <c r="D44" s="18" t="s">
        <v>18</v>
      </c>
      <c r="E44" s="57" t="s">
        <v>100</v>
      </c>
      <c r="F44" s="18">
        <v>167</v>
      </c>
      <c r="G44" s="30">
        <v>40115</v>
      </c>
      <c r="H44" s="13">
        <v>210000</v>
      </c>
      <c r="I44" s="13">
        <v>57350</v>
      </c>
      <c r="J44" s="13">
        <v>41000</v>
      </c>
      <c r="K44" s="13">
        <v>113330</v>
      </c>
      <c r="L44" s="37">
        <v>54361</v>
      </c>
      <c r="M44" s="13">
        <v>58000</v>
      </c>
      <c r="N44" s="37">
        <v>47400</v>
      </c>
      <c r="O44" s="13">
        <v>84000</v>
      </c>
      <c r="P44" s="37">
        <v>61064.9</v>
      </c>
      <c r="Q44" s="13">
        <v>65600</v>
      </c>
    </row>
    <row r="45" spans="2:17" hidden="1">
      <c r="B45" s="18">
        <v>170</v>
      </c>
      <c r="C45" s="18" t="s">
        <v>37</v>
      </c>
      <c r="D45" s="18" t="s">
        <v>18</v>
      </c>
      <c r="E45" s="57" t="s">
        <v>102</v>
      </c>
      <c r="F45" s="18">
        <v>170</v>
      </c>
      <c r="G45" s="30">
        <v>206080</v>
      </c>
      <c r="H45" s="13">
        <v>445000</v>
      </c>
      <c r="I45" s="13">
        <v>150800</v>
      </c>
      <c r="J45" s="13">
        <v>315000</v>
      </c>
      <c r="K45" s="13">
        <v>343121</v>
      </c>
      <c r="L45" s="37">
        <v>174865</v>
      </c>
      <c r="M45" s="13">
        <v>391500</v>
      </c>
      <c r="N45" s="37">
        <v>202100</v>
      </c>
      <c r="O45" s="13">
        <v>262500</v>
      </c>
      <c r="P45" s="37">
        <v>245700</v>
      </c>
      <c r="Q45" s="13">
        <v>320800</v>
      </c>
    </row>
    <row r="46" spans="2:17" hidden="1">
      <c r="B46" s="18">
        <v>173</v>
      </c>
      <c r="C46" s="18" t="s">
        <v>37</v>
      </c>
      <c r="D46" s="18" t="s">
        <v>18</v>
      </c>
      <c r="E46" s="57" t="s">
        <v>103</v>
      </c>
      <c r="F46" s="18">
        <v>173</v>
      </c>
      <c r="G46" s="30">
        <v>1150000</v>
      </c>
      <c r="H46" s="13">
        <v>1490000</v>
      </c>
      <c r="I46" s="13">
        <v>1214000</v>
      </c>
      <c r="J46" s="13">
        <v>908000</v>
      </c>
      <c r="K46" s="13">
        <v>4950000</v>
      </c>
      <c r="L46" s="37">
        <v>1066800</v>
      </c>
      <c r="M46" s="13">
        <v>1810000</v>
      </c>
      <c r="N46" s="37">
        <v>905900</v>
      </c>
      <c r="O46" s="13">
        <v>1890000</v>
      </c>
      <c r="P46" s="37">
        <v>897957</v>
      </c>
      <c r="Q46" s="13">
        <v>1756600</v>
      </c>
    </row>
    <row r="47" spans="2:17" hidden="1">
      <c r="B47" s="18">
        <v>176</v>
      </c>
      <c r="C47" s="18" t="s">
        <v>37</v>
      </c>
      <c r="D47" s="18" t="s">
        <v>18</v>
      </c>
      <c r="E47" s="57" t="s">
        <v>104</v>
      </c>
      <c r="F47" s="18">
        <v>176</v>
      </c>
      <c r="G47" s="30">
        <v>1150000</v>
      </c>
      <c r="H47" s="13">
        <v>2468493</v>
      </c>
      <c r="I47" s="13">
        <v>1816000</v>
      </c>
      <c r="J47" s="13">
        <v>2268000</v>
      </c>
      <c r="K47" s="13">
        <v>7846155</v>
      </c>
      <c r="L47" s="37">
        <v>1869000</v>
      </c>
      <c r="M47" s="13">
        <v>3230000</v>
      </c>
      <c r="N47" s="37">
        <v>1112500</v>
      </c>
      <c r="O47" s="13">
        <v>2520000</v>
      </c>
      <c r="P47" s="37">
        <v>1103970</v>
      </c>
      <c r="Q47" s="13">
        <v>3250000</v>
      </c>
    </row>
    <row r="48" spans="2:17" hidden="1">
      <c r="B48" s="18">
        <v>179</v>
      </c>
      <c r="C48" s="18" t="s">
        <v>37</v>
      </c>
      <c r="D48" s="18" t="s">
        <v>18</v>
      </c>
      <c r="E48" s="57" t="s">
        <v>105</v>
      </c>
      <c r="F48" s="18">
        <v>179</v>
      </c>
      <c r="G48" s="30">
        <v>218344.45631379311</v>
      </c>
      <c r="H48" s="13">
        <v>343529</v>
      </c>
      <c r="I48" s="13">
        <v>192300</v>
      </c>
      <c r="J48" s="13">
        <v>203000</v>
      </c>
      <c r="K48" s="13">
        <v>362271</v>
      </c>
      <c r="L48" s="37">
        <v>319209</v>
      </c>
      <c r="M48" s="13">
        <v>234000</v>
      </c>
      <c r="N48" s="37">
        <v>351300</v>
      </c>
      <c r="O48" s="13">
        <v>262500</v>
      </c>
      <c r="P48" s="37">
        <v>475228</v>
      </c>
      <c r="Q48" s="13">
        <v>267300</v>
      </c>
    </row>
    <row r="49" spans="2:17" ht="29" hidden="1">
      <c r="B49" s="18">
        <v>182</v>
      </c>
      <c r="C49" s="18" t="s">
        <v>37</v>
      </c>
      <c r="D49" s="18" t="s">
        <v>18</v>
      </c>
      <c r="E49" s="57" t="s">
        <v>107</v>
      </c>
      <c r="F49" s="18">
        <v>182</v>
      </c>
      <c r="G49" s="30">
        <v>608350</v>
      </c>
      <c r="H49" s="13">
        <v>968333</v>
      </c>
      <c r="I49" s="13">
        <v>603500</v>
      </c>
      <c r="J49" s="13">
        <v>618000</v>
      </c>
      <c r="K49" s="13">
        <v>1269369</v>
      </c>
      <c r="L49" s="37">
        <v>756805</v>
      </c>
      <c r="M49" s="13">
        <v>835000</v>
      </c>
      <c r="N49" s="37">
        <v>715100</v>
      </c>
      <c r="O49" s="13">
        <v>1029000</v>
      </c>
      <c r="P49" s="37">
        <v>946540.4</v>
      </c>
      <c r="Q49" s="13">
        <v>452000</v>
      </c>
    </row>
    <row r="50" spans="2:17" ht="29" hidden="1">
      <c r="B50" s="18">
        <v>185</v>
      </c>
      <c r="C50" s="18" t="s">
        <v>37</v>
      </c>
      <c r="D50" s="18" t="s">
        <v>18</v>
      </c>
      <c r="E50" s="57" t="s">
        <v>109</v>
      </c>
      <c r="F50" s="18">
        <v>185</v>
      </c>
      <c r="G50" s="30">
        <v>608350</v>
      </c>
      <c r="H50" s="13">
        <v>968333</v>
      </c>
      <c r="I50" s="13">
        <v>603500</v>
      </c>
      <c r="J50" s="13">
        <v>618000</v>
      </c>
      <c r="K50" s="13">
        <v>1269369</v>
      </c>
      <c r="L50" s="37">
        <v>756805</v>
      </c>
      <c r="M50" s="13">
        <v>835000</v>
      </c>
      <c r="N50" s="37">
        <v>715100</v>
      </c>
      <c r="O50" s="13">
        <v>1029000</v>
      </c>
      <c r="P50" s="37">
        <v>946540.4</v>
      </c>
      <c r="Q50" s="13">
        <v>452000</v>
      </c>
    </row>
    <row r="51" spans="2:17" hidden="1">
      <c r="B51" s="18">
        <v>188</v>
      </c>
      <c r="C51" s="18" t="s">
        <v>37</v>
      </c>
      <c r="D51" s="18" t="s">
        <v>18</v>
      </c>
      <c r="E51" s="57" t="s">
        <v>112</v>
      </c>
      <c r="F51" s="18">
        <v>188</v>
      </c>
      <c r="G51" s="30">
        <v>608350</v>
      </c>
      <c r="H51" s="13">
        <v>996111</v>
      </c>
      <c r="I51" s="13">
        <v>603500</v>
      </c>
      <c r="J51" s="13">
        <v>618000</v>
      </c>
      <c r="K51" s="13">
        <v>1269369</v>
      </c>
      <c r="L51" s="37">
        <v>756805</v>
      </c>
      <c r="M51" s="13">
        <v>835000</v>
      </c>
      <c r="N51" s="37">
        <v>715100</v>
      </c>
      <c r="O51" s="13">
        <v>1029000</v>
      </c>
      <c r="P51" s="37">
        <v>946540.4</v>
      </c>
      <c r="Q51" s="13">
        <v>452000</v>
      </c>
    </row>
    <row r="52" spans="2:17" hidden="1">
      <c r="B52" s="18">
        <v>191</v>
      </c>
      <c r="C52" s="18" t="s">
        <v>37</v>
      </c>
      <c r="D52" s="18" t="s">
        <v>18</v>
      </c>
      <c r="E52" s="57" t="s">
        <v>113</v>
      </c>
      <c r="F52" s="18">
        <v>191</v>
      </c>
      <c r="G52" s="30">
        <v>393471</v>
      </c>
      <c r="H52" s="13">
        <v>890000</v>
      </c>
      <c r="I52" s="13">
        <v>486500</v>
      </c>
      <c r="J52" s="13">
        <v>552000</v>
      </c>
      <c r="K52" s="13">
        <v>1062300</v>
      </c>
      <c r="L52" s="37">
        <v>585975</v>
      </c>
      <c r="M52" s="13">
        <v>731000</v>
      </c>
      <c r="N52" s="37">
        <v>457334.64</v>
      </c>
      <c r="O52" s="13">
        <v>1029000</v>
      </c>
      <c r="P52" s="37">
        <v>502786.7</v>
      </c>
      <c r="Q52" s="13">
        <v>344400</v>
      </c>
    </row>
    <row r="53" spans="2:17" hidden="1">
      <c r="B53" s="18">
        <v>194</v>
      </c>
      <c r="C53" s="18" t="s">
        <v>37</v>
      </c>
      <c r="D53" s="18" t="s">
        <v>18</v>
      </c>
      <c r="E53" s="57" t="s">
        <v>114</v>
      </c>
      <c r="F53" s="18">
        <v>194</v>
      </c>
      <c r="G53" s="30">
        <v>524628</v>
      </c>
      <c r="H53" s="13">
        <v>797059</v>
      </c>
      <c r="I53" s="13">
        <v>540000</v>
      </c>
      <c r="J53" s="13">
        <v>756000</v>
      </c>
      <c r="K53" s="13">
        <v>1335612</v>
      </c>
      <c r="L53" s="37">
        <v>585975</v>
      </c>
      <c r="M53" s="13">
        <v>731000</v>
      </c>
      <c r="N53" s="37">
        <v>647634.96</v>
      </c>
      <c r="O53" s="13">
        <v>1029000</v>
      </c>
      <c r="P53" s="37">
        <v>695900.4</v>
      </c>
      <c r="Q53" s="13">
        <v>485300</v>
      </c>
    </row>
    <row r="54" spans="2:17" hidden="1">
      <c r="B54" s="18">
        <v>197</v>
      </c>
      <c r="C54" s="18" t="s">
        <v>37</v>
      </c>
      <c r="D54" s="18" t="s">
        <v>18</v>
      </c>
      <c r="E54" s="57" t="s">
        <v>115</v>
      </c>
      <c r="F54" s="18">
        <v>197</v>
      </c>
      <c r="G54" s="30">
        <v>592480</v>
      </c>
      <c r="H54" s="13">
        <v>958529</v>
      </c>
      <c r="I54" s="13">
        <v>603500</v>
      </c>
      <c r="J54" s="13">
        <v>618000</v>
      </c>
      <c r="K54" s="13">
        <v>1269369</v>
      </c>
      <c r="L54" s="37">
        <v>756805</v>
      </c>
      <c r="M54" s="13">
        <v>835000</v>
      </c>
      <c r="N54" s="37">
        <v>715100</v>
      </c>
      <c r="O54" s="13">
        <v>1029000</v>
      </c>
      <c r="P54" s="37">
        <v>946540.4</v>
      </c>
      <c r="Q54" s="13">
        <v>452000</v>
      </c>
    </row>
    <row r="55" spans="2:17" hidden="1">
      <c r="B55" s="18">
        <v>200</v>
      </c>
      <c r="C55" s="18" t="s">
        <v>37</v>
      </c>
      <c r="D55" s="18" t="s">
        <v>18</v>
      </c>
      <c r="E55" s="57" t="s">
        <v>117</v>
      </c>
      <c r="F55" s="18">
        <v>200</v>
      </c>
      <c r="G55" s="30">
        <v>644000</v>
      </c>
      <c r="H55" s="13">
        <v>873529</v>
      </c>
      <c r="I55" s="13">
        <v>602600</v>
      </c>
      <c r="J55" s="13">
        <v>238000</v>
      </c>
      <c r="K55" s="13">
        <v>1471767</v>
      </c>
      <c r="L55" s="37">
        <v>938132</v>
      </c>
      <c r="M55" s="13">
        <v>640000</v>
      </c>
      <c r="N55" s="37">
        <v>815400</v>
      </c>
      <c r="O55" s="13">
        <v>1029000</v>
      </c>
      <c r="P55" s="37">
        <v>998219.3</v>
      </c>
      <c r="Q55" s="13">
        <v>915000</v>
      </c>
    </row>
    <row r="56" spans="2:17" hidden="1">
      <c r="B56" s="18">
        <v>203</v>
      </c>
      <c r="C56" s="18" t="s">
        <v>37</v>
      </c>
      <c r="D56" s="18" t="s">
        <v>18</v>
      </c>
      <c r="E56" s="57" t="s">
        <v>118</v>
      </c>
      <c r="F56" s="18">
        <v>203</v>
      </c>
      <c r="G56" s="30">
        <v>608350</v>
      </c>
      <c r="H56" s="13">
        <v>953493</v>
      </c>
      <c r="I56" s="13">
        <v>603500</v>
      </c>
      <c r="J56" s="13">
        <v>618000</v>
      </c>
      <c r="K56" s="13">
        <v>1269369</v>
      </c>
      <c r="L56" s="37">
        <v>756805</v>
      </c>
      <c r="M56" s="13">
        <v>835000</v>
      </c>
      <c r="N56" s="37">
        <v>715100</v>
      </c>
      <c r="O56" s="13">
        <v>1029000</v>
      </c>
      <c r="P56" s="37">
        <v>946540.4</v>
      </c>
      <c r="Q56" s="13">
        <v>452000</v>
      </c>
    </row>
    <row r="57" spans="2:17" ht="29" hidden="1">
      <c r="B57" s="18">
        <v>206</v>
      </c>
      <c r="C57" s="18" t="s">
        <v>37</v>
      </c>
      <c r="D57" s="18" t="s">
        <v>18</v>
      </c>
      <c r="E57" s="57" t="s">
        <v>120</v>
      </c>
      <c r="F57" s="18">
        <v>206</v>
      </c>
      <c r="G57" s="30">
        <v>324441</v>
      </c>
      <c r="H57" s="13">
        <v>550000</v>
      </c>
      <c r="I57" s="13">
        <v>196600</v>
      </c>
      <c r="J57" s="13">
        <v>378000</v>
      </c>
      <c r="K57" s="13">
        <v>680736</v>
      </c>
      <c r="L57" s="37">
        <v>363667</v>
      </c>
      <c r="M57" s="13">
        <v>550750</v>
      </c>
      <c r="N57" s="37">
        <v>340926.32</v>
      </c>
      <c r="O57" s="13">
        <v>567000</v>
      </c>
      <c r="P57" s="37">
        <v>331246.5</v>
      </c>
      <c r="Q57" s="13">
        <v>359600</v>
      </c>
    </row>
    <row r="58" spans="2:17">
      <c r="B58" s="18">
        <v>209</v>
      </c>
      <c r="C58" s="18" t="s">
        <v>37</v>
      </c>
      <c r="D58" s="18" t="s">
        <v>18</v>
      </c>
      <c r="E58" s="57" t="s">
        <v>122</v>
      </c>
      <c r="F58" s="18">
        <v>209</v>
      </c>
      <c r="G58" s="30">
        <v>319125</v>
      </c>
      <c r="H58" s="13">
        <v>350000</v>
      </c>
      <c r="I58" s="13">
        <v>320700</v>
      </c>
      <c r="J58" s="13">
        <v>315000</v>
      </c>
      <c r="K58" s="13">
        <v>499911</v>
      </c>
      <c r="L58" s="37">
        <v>280954</v>
      </c>
      <c r="M58" s="13">
        <v>234000</v>
      </c>
      <c r="N58" s="37">
        <v>314800</v>
      </c>
      <c r="O58" s="13">
        <v>357000</v>
      </c>
      <c r="P58" s="37">
        <v>458556.8</v>
      </c>
      <c r="Q58" s="13">
        <v>272700</v>
      </c>
    </row>
    <row r="59" spans="2:17">
      <c r="B59" s="18">
        <v>212</v>
      </c>
      <c r="C59" s="18" t="s">
        <v>37</v>
      </c>
      <c r="D59" s="18" t="s">
        <v>18</v>
      </c>
      <c r="E59" s="57" t="s">
        <v>124</v>
      </c>
      <c r="F59" s="18">
        <v>212</v>
      </c>
      <c r="G59" s="30">
        <v>542225</v>
      </c>
      <c r="H59" s="13">
        <v>610000</v>
      </c>
      <c r="I59" s="13">
        <v>515000</v>
      </c>
      <c r="J59" s="13">
        <v>630000</v>
      </c>
      <c r="K59" s="13">
        <v>963510</v>
      </c>
      <c r="L59" s="37">
        <v>665969</v>
      </c>
      <c r="M59" s="13">
        <v>598000</v>
      </c>
      <c r="N59" s="37">
        <v>495050</v>
      </c>
      <c r="O59" s="13">
        <v>714000</v>
      </c>
      <c r="P59" s="37">
        <v>861385.20000000007</v>
      </c>
      <c r="Q59" s="13">
        <v>436200</v>
      </c>
    </row>
    <row r="60" spans="2:17" hidden="1">
      <c r="B60" s="18">
        <v>215</v>
      </c>
      <c r="C60" s="18" t="s">
        <v>37</v>
      </c>
      <c r="D60" s="18" t="s">
        <v>18</v>
      </c>
      <c r="E60" s="57" t="s">
        <v>125</v>
      </c>
      <c r="F60" s="18">
        <v>215</v>
      </c>
      <c r="G60" s="30">
        <v>251275</v>
      </c>
      <c r="H60" s="13">
        <v>855000</v>
      </c>
      <c r="I60" s="13">
        <v>311000</v>
      </c>
      <c r="J60" s="13">
        <v>227000</v>
      </c>
      <c r="K60" s="13">
        <v>539109</v>
      </c>
      <c r="L60" s="37">
        <v>304145</v>
      </c>
      <c r="M60" s="13">
        <v>780000</v>
      </c>
      <c r="N60" s="37">
        <v>259900</v>
      </c>
      <c r="O60" s="13">
        <v>840000</v>
      </c>
      <c r="P60" s="37">
        <v>324803.7</v>
      </c>
      <c r="Q60" s="13">
        <v>168500</v>
      </c>
    </row>
    <row r="61" spans="2:17" hidden="1">
      <c r="B61" s="18">
        <v>218</v>
      </c>
      <c r="C61" s="18" t="s">
        <v>37</v>
      </c>
      <c r="D61" s="18" t="s">
        <v>18</v>
      </c>
      <c r="E61" s="57" t="s">
        <v>126</v>
      </c>
      <c r="F61" s="18">
        <v>218</v>
      </c>
      <c r="G61" s="30">
        <v>182664</v>
      </c>
      <c r="H61" s="13">
        <v>563333</v>
      </c>
      <c r="I61" s="13">
        <v>247950</v>
      </c>
      <c r="J61" s="13">
        <v>238000</v>
      </c>
      <c r="K61" s="13">
        <v>528441</v>
      </c>
      <c r="L61" s="37">
        <v>443347</v>
      </c>
      <c r="M61" s="13">
        <v>640000</v>
      </c>
      <c r="N61" s="37">
        <v>316400</v>
      </c>
      <c r="O61" s="13">
        <v>735000</v>
      </c>
      <c r="P61" s="37">
        <v>416893.10000000003</v>
      </c>
      <c r="Q61" s="13">
        <v>237200</v>
      </c>
    </row>
    <row r="62" spans="2:17" hidden="1">
      <c r="B62" s="18">
        <v>221</v>
      </c>
      <c r="C62" s="18" t="s">
        <v>37</v>
      </c>
      <c r="D62" s="18" t="s">
        <v>18</v>
      </c>
      <c r="E62" s="57" t="s">
        <v>128</v>
      </c>
      <c r="F62" s="18">
        <v>221</v>
      </c>
      <c r="G62" s="30">
        <v>182664</v>
      </c>
      <c r="H62" s="13">
        <v>548493</v>
      </c>
      <c r="I62" s="13">
        <v>247950</v>
      </c>
      <c r="J62" s="13">
        <v>238000</v>
      </c>
      <c r="K62" s="13">
        <v>528441</v>
      </c>
      <c r="L62" s="37">
        <v>443347</v>
      </c>
      <c r="M62" s="13">
        <v>640000</v>
      </c>
      <c r="N62" s="37">
        <v>302000</v>
      </c>
      <c r="O62" s="13">
        <v>735000</v>
      </c>
      <c r="P62" s="37">
        <v>416893.10000000003</v>
      </c>
      <c r="Q62" s="13">
        <v>237200</v>
      </c>
    </row>
    <row r="63" spans="2:17" hidden="1">
      <c r="B63" s="18">
        <v>224</v>
      </c>
      <c r="C63" s="18" t="s">
        <v>37</v>
      </c>
      <c r="D63" s="18" t="s">
        <v>18</v>
      </c>
      <c r="E63" s="57" t="s">
        <v>126</v>
      </c>
      <c r="F63" s="18">
        <v>224</v>
      </c>
      <c r="G63" s="30">
        <v>182664</v>
      </c>
      <c r="H63" s="13">
        <v>563333</v>
      </c>
      <c r="I63" s="13">
        <v>247950</v>
      </c>
      <c r="J63" s="13">
        <v>238000</v>
      </c>
      <c r="K63" s="13">
        <v>528441</v>
      </c>
      <c r="L63" s="37">
        <v>443347</v>
      </c>
      <c r="M63" s="13">
        <v>640000</v>
      </c>
      <c r="N63" s="37">
        <v>302000</v>
      </c>
      <c r="O63" s="13">
        <v>735000</v>
      </c>
      <c r="P63" s="37">
        <v>416893.10000000003</v>
      </c>
      <c r="Q63" s="13">
        <v>316500</v>
      </c>
    </row>
    <row r="64" spans="2:17" hidden="1">
      <c r="B64" s="18">
        <v>227</v>
      </c>
      <c r="C64" s="18" t="s">
        <v>37</v>
      </c>
      <c r="D64" s="18" t="s">
        <v>18</v>
      </c>
      <c r="E64" s="57" t="s">
        <v>130</v>
      </c>
      <c r="F64" s="18">
        <v>227</v>
      </c>
      <c r="G64" s="30">
        <v>250800</v>
      </c>
      <c r="H64" s="13">
        <v>486111</v>
      </c>
      <c r="I64" s="13">
        <v>218700</v>
      </c>
      <c r="J64" s="13">
        <v>173000</v>
      </c>
      <c r="K64" s="13">
        <v>253076</v>
      </c>
      <c r="L64" s="37">
        <v>189000</v>
      </c>
      <c r="M64" s="13">
        <v>250000</v>
      </c>
      <c r="N64" s="37">
        <v>266500</v>
      </c>
      <c r="O64" s="13">
        <v>357000</v>
      </c>
      <c r="P64" s="37">
        <v>264317</v>
      </c>
      <c r="Q64" s="13">
        <v>303300</v>
      </c>
    </row>
    <row r="65" spans="2:17" hidden="1">
      <c r="B65" s="18">
        <v>230</v>
      </c>
      <c r="C65" s="18" t="s">
        <v>37</v>
      </c>
      <c r="D65" s="18" t="s">
        <v>18</v>
      </c>
      <c r="E65" s="57" t="s">
        <v>131</v>
      </c>
      <c r="F65" s="18">
        <v>230</v>
      </c>
      <c r="G65" s="30">
        <v>272800</v>
      </c>
      <c r="H65" s="13">
        <v>603529</v>
      </c>
      <c r="I65" s="13">
        <v>291900</v>
      </c>
      <c r="J65" s="13">
        <v>267000</v>
      </c>
      <c r="K65" s="13">
        <v>775571</v>
      </c>
      <c r="L65" s="37">
        <v>546314</v>
      </c>
      <c r="M65" s="13">
        <v>505000</v>
      </c>
      <c r="N65" s="37">
        <v>363900</v>
      </c>
      <c r="O65" s="13">
        <v>462000</v>
      </c>
      <c r="P65" s="37">
        <v>507130</v>
      </c>
      <c r="Q65" s="13">
        <v>316500</v>
      </c>
    </row>
    <row r="66" spans="2:17" hidden="1">
      <c r="B66" s="18">
        <v>233</v>
      </c>
      <c r="C66" s="18" t="s">
        <v>37</v>
      </c>
      <c r="D66" s="18" t="s">
        <v>18</v>
      </c>
      <c r="E66" s="57" t="s">
        <v>132</v>
      </c>
      <c r="F66" s="18">
        <v>233</v>
      </c>
      <c r="G66" s="30">
        <v>326600</v>
      </c>
      <c r="H66" s="13">
        <v>999118</v>
      </c>
      <c r="I66" s="13">
        <v>393600</v>
      </c>
      <c r="J66" s="13">
        <v>386000</v>
      </c>
      <c r="K66" s="13">
        <v>1233860</v>
      </c>
      <c r="L66" s="37">
        <v>507925</v>
      </c>
      <c r="M66" s="13">
        <v>593869</v>
      </c>
      <c r="N66" s="37">
        <v>610400</v>
      </c>
      <c r="O66" s="13">
        <v>604275</v>
      </c>
      <c r="P66" s="37">
        <v>627129.1</v>
      </c>
      <c r="Q66" s="13">
        <v>403000</v>
      </c>
    </row>
    <row r="67" spans="2:17" hidden="1">
      <c r="B67" s="18">
        <v>236</v>
      </c>
      <c r="C67" s="18" t="s">
        <v>37</v>
      </c>
      <c r="D67" s="18" t="s">
        <v>18</v>
      </c>
      <c r="E67" s="57" t="s">
        <v>133</v>
      </c>
      <c r="F67" s="18">
        <v>236</v>
      </c>
      <c r="G67" s="30">
        <v>331200</v>
      </c>
      <c r="H67" s="13">
        <v>773493</v>
      </c>
      <c r="I67" s="13">
        <v>393600</v>
      </c>
      <c r="J67" s="13">
        <v>386000</v>
      </c>
      <c r="K67" s="13">
        <v>1233860</v>
      </c>
      <c r="L67" s="37">
        <v>507925</v>
      </c>
      <c r="M67" s="13">
        <v>593869</v>
      </c>
      <c r="N67" s="37">
        <v>610400</v>
      </c>
      <c r="O67" s="13">
        <v>604275</v>
      </c>
      <c r="P67" s="37">
        <v>627129.1</v>
      </c>
      <c r="Q67" s="13">
        <v>403000</v>
      </c>
    </row>
    <row r="68" spans="2:17" hidden="1">
      <c r="B68" s="18">
        <v>239</v>
      </c>
      <c r="C68" s="18" t="s">
        <v>37</v>
      </c>
      <c r="D68" s="18" t="s">
        <v>18</v>
      </c>
      <c r="E68" s="57" t="s">
        <v>187</v>
      </c>
      <c r="F68" s="18">
        <v>239</v>
      </c>
      <c r="G68" s="30">
        <v>27255</v>
      </c>
      <c r="H68" s="13">
        <v>120000</v>
      </c>
      <c r="I68" s="13">
        <v>50500</v>
      </c>
      <c r="J68" s="13">
        <v>26000</v>
      </c>
      <c r="K68" s="13">
        <v>91944</v>
      </c>
      <c r="L68" s="37">
        <v>57538</v>
      </c>
      <c r="M68" s="13">
        <v>45000</v>
      </c>
      <c r="N68" s="37">
        <v>82400</v>
      </c>
      <c r="O68" s="13">
        <v>65100</v>
      </c>
      <c r="P68" s="37">
        <v>110089.2</v>
      </c>
      <c r="Q68" s="13">
        <v>36700</v>
      </c>
    </row>
    <row r="69" spans="2:17" hidden="1">
      <c r="B69" s="18">
        <v>242</v>
      </c>
      <c r="C69" s="18" t="s">
        <v>37</v>
      </c>
      <c r="D69" s="18" t="s">
        <v>18</v>
      </c>
      <c r="E69" s="57" t="s">
        <v>135</v>
      </c>
      <c r="F69" s="18">
        <v>242</v>
      </c>
      <c r="G69" s="30">
        <v>238336</v>
      </c>
      <c r="H69" s="13">
        <v>625111</v>
      </c>
      <c r="I69" s="13">
        <v>198500</v>
      </c>
      <c r="J69" s="13">
        <v>193000</v>
      </c>
      <c r="K69" s="13">
        <v>482309</v>
      </c>
      <c r="L69" s="37">
        <v>174658</v>
      </c>
      <c r="M69" s="13">
        <v>415000</v>
      </c>
      <c r="N69" s="37">
        <v>281900</v>
      </c>
      <c r="O69" s="13">
        <v>315000</v>
      </c>
      <c r="P69" s="37">
        <v>366463.5</v>
      </c>
      <c r="Q69" s="13">
        <v>250800</v>
      </c>
    </row>
    <row r="70" spans="2:17" hidden="1">
      <c r="B70" s="18">
        <v>245</v>
      </c>
      <c r="C70" s="18" t="s">
        <v>37</v>
      </c>
      <c r="D70" s="18" t="s">
        <v>18</v>
      </c>
      <c r="E70" s="57" t="s">
        <v>136</v>
      </c>
      <c r="F70" s="18">
        <v>245</v>
      </c>
      <c r="G70" s="30">
        <v>414400</v>
      </c>
      <c r="H70" s="13">
        <v>664000</v>
      </c>
      <c r="I70" s="13">
        <v>408000</v>
      </c>
      <c r="J70" s="13">
        <v>441000</v>
      </c>
      <c r="K70" s="13">
        <v>1099662</v>
      </c>
      <c r="L70" s="37">
        <v>248729</v>
      </c>
      <c r="M70" s="13">
        <v>445000</v>
      </c>
      <c r="N70" s="37">
        <v>439400</v>
      </c>
      <c r="O70" s="13">
        <v>476385</v>
      </c>
      <c r="P70" s="37">
        <v>558153.70000000007</v>
      </c>
      <c r="Q70" s="13">
        <v>346400</v>
      </c>
    </row>
    <row r="71" spans="2:17" hidden="1">
      <c r="B71" s="18">
        <v>248</v>
      </c>
      <c r="C71" s="18" t="s">
        <v>37</v>
      </c>
      <c r="D71" s="18" t="s">
        <v>18</v>
      </c>
      <c r="E71" s="57" t="s">
        <v>137</v>
      </c>
      <c r="F71" s="18">
        <v>248</v>
      </c>
      <c r="G71" s="30">
        <v>318617.59999999998</v>
      </c>
      <c r="H71" s="13">
        <v>668493</v>
      </c>
      <c r="I71" s="13">
        <v>364500</v>
      </c>
      <c r="J71" s="13">
        <v>200000</v>
      </c>
      <c r="K71" s="13">
        <v>676815</v>
      </c>
      <c r="L71" s="37">
        <v>469665</v>
      </c>
      <c r="M71" s="13">
        <v>669400</v>
      </c>
      <c r="N71" s="37">
        <v>274900</v>
      </c>
      <c r="O71" s="13">
        <v>567000</v>
      </c>
      <c r="P71" s="37">
        <v>355525.3</v>
      </c>
      <c r="Q71" s="13">
        <v>394600</v>
      </c>
    </row>
    <row r="72" spans="2:17" hidden="1">
      <c r="B72" s="18">
        <v>251</v>
      </c>
      <c r="C72" s="18" t="s">
        <v>37</v>
      </c>
      <c r="D72" s="18" t="s">
        <v>18</v>
      </c>
      <c r="E72" s="57" t="s">
        <v>140</v>
      </c>
      <c r="F72" s="18">
        <v>251</v>
      </c>
      <c r="G72" s="30">
        <v>318617.59999999998</v>
      </c>
      <c r="H72" s="13">
        <v>820000</v>
      </c>
      <c r="I72" s="13">
        <v>364500</v>
      </c>
      <c r="J72" s="13">
        <v>200000</v>
      </c>
      <c r="K72" s="13">
        <v>676815</v>
      </c>
      <c r="L72" s="37">
        <v>469665</v>
      </c>
      <c r="M72" s="13">
        <v>669400</v>
      </c>
      <c r="N72" s="37">
        <v>274900</v>
      </c>
      <c r="O72" s="13">
        <v>567000</v>
      </c>
      <c r="P72" s="37">
        <v>355525.3</v>
      </c>
      <c r="Q72" s="13">
        <v>394600</v>
      </c>
    </row>
    <row r="73" spans="2:17" hidden="1">
      <c r="B73" s="18">
        <v>254</v>
      </c>
      <c r="C73" s="18" t="s">
        <v>37</v>
      </c>
      <c r="D73" s="18" t="s">
        <v>18</v>
      </c>
      <c r="E73" s="57" t="s">
        <v>141</v>
      </c>
      <c r="F73" s="18">
        <v>254</v>
      </c>
      <c r="G73" s="30">
        <v>403362.5</v>
      </c>
      <c r="H73" s="13">
        <v>868493</v>
      </c>
      <c r="I73" s="13">
        <v>894500</v>
      </c>
      <c r="J73" s="13">
        <v>415000</v>
      </c>
      <c r="K73" s="13">
        <v>1405362</v>
      </c>
      <c r="L73" s="37">
        <v>788458</v>
      </c>
      <c r="M73" s="13">
        <v>830000</v>
      </c>
      <c r="N73" s="37">
        <v>689923.92</v>
      </c>
      <c r="O73" s="13">
        <v>1365000</v>
      </c>
      <c r="P73" s="37">
        <v>785846.1</v>
      </c>
      <c r="Q73" s="13">
        <v>477500</v>
      </c>
    </row>
    <row r="74" spans="2:17" hidden="1">
      <c r="B74" s="18">
        <v>257</v>
      </c>
      <c r="C74" s="18" t="s">
        <v>37</v>
      </c>
      <c r="D74" s="18" t="s">
        <v>18</v>
      </c>
      <c r="E74" s="57" t="s">
        <v>143</v>
      </c>
      <c r="F74" s="18">
        <v>257</v>
      </c>
      <c r="G74" s="30">
        <v>359071.56043144828</v>
      </c>
      <c r="H74" s="13">
        <v>1004746</v>
      </c>
      <c r="I74" s="13">
        <v>597000</v>
      </c>
      <c r="J74" s="13">
        <v>252000</v>
      </c>
      <c r="K74" s="13">
        <v>2419911</v>
      </c>
      <c r="L74" s="37">
        <v>842530</v>
      </c>
      <c r="M74" s="13">
        <v>973200</v>
      </c>
      <c r="N74" s="37">
        <v>692500</v>
      </c>
      <c r="O74" s="13">
        <v>819000</v>
      </c>
      <c r="P74" s="37">
        <v>773634.89999999991</v>
      </c>
      <c r="Q74" s="13">
        <v>287900</v>
      </c>
    </row>
    <row r="75" spans="2:17" hidden="1">
      <c r="B75" s="18">
        <v>260</v>
      </c>
      <c r="C75" s="18" t="s">
        <v>37</v>
      </c>
      <c r="D75" s="18" t="s">
        <v>18</v>
      </c>
      <c r="E75" s="57" t="s">
        <v>145</v>
      </c>
      <c r="F75" s="18">
        <v>260</v>
      </c>
      <c r="G75" s="30">
        <v>813725</v>
      </c>
      <c r="H75" s="13">
        <v>1275000</v>
      </c>
      <c r="I75" s="13">
        <v>558500</v>
      </c>
      <c r="J75" s="13">
        <v>1260000</v>
      </c>
      <c r="K75" s="13">
        <v>2479506</v>
      </c>
      <c r="L75" s="37">
        <v>1064126</v>
      </c>
      <c r="M75" s="13">
        <v>1095695</v>
      </c>
      <c r="N75" s="37">
        <v>1330000</v>
      </c>
      <c r="O75" s="13">
        <v>1155000</v>
      </c>
      <c r="P75" s="37">
        <v>1529207.9</v>
      </c>
      <c r="Q75" s="13">
        <v>750200</v>
      </c>
    </row>
  </sheetData>
  <autoFilter ref="B2:P75" xr:uid="{00000000-0009-0000-0000-000010000000}">
    <filterColumn colId="3">
      <filters>
        <filter val="Archivador grande administrativo"/>
        <filter val="Archivador Región 2 Unidad"/>
        <filter val="Mesa de cafetería plegable"/>
        <filter val="Mesa de juntas rectoría"/>
        <filter val="Mesa de juntas sala docente"/>
        <filter val="Mesa modular aula TIM"/>
        <filter val="Mesa modular TIM con multitoma retráctil"/>
        <filter val="Mesa puesto docente"/>
        <filter val="Mesón laboratorio integrado secundaria física - química"/>
        <filter val="Mesón laboratorio primaria"/>
      </filters>
    </filterColumn>
  </autoFilter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Hoja1" filterMode="1"/>
  <dimension ref="A1:AB283"/>
  <sheetViews>
    <sheetView topLeftCell="B1" zoomScale="90" zoomScaleNormal="90" workbookViewId="0">
      <pane ySplit="1" topLeftCell="A60" activePane="bottomLeft" state="frozen"/>
      <selection pane="bottomLeft" activeCell="G84" sqref="G84"/>
    </sheetView>
  </sheetViews>
  <sheetFormatPr baseColWidth="10" defaultColWidth="18.1640625" defaultRowHeight="14"/>
  <cols>
    <col min="1" max="1" width="8.5" style="1" bestFit="1" customWidth="1"/>
    <col min="2" max="2" width="14.33203125" style="1" customWidth="1"/>
    <col min="3" max="3" width="8.5" style="1" customWidth="1"/>
    <col min="4" max="4" width="77" style="1" customWidth="1"/>
    <col min="5" max="5" width="19" style="33" bestFit="1" customWidth="1"/>
    <col min="6" max="6" width="19.6640625" style="21" customWidth="1"/>
    <col min="7" max="8" width="15.5" style="24" customWidth="1"/>
    <col min="9" max="9" width="15.5" style="21" customWidth="1"/>
    <col min="10" max="10" width="15.5" style="38" customWidth="1"/>
    <col min="11" max="11" width="15.5" style="27" customWidth="1"/>
    <col min="12" max="12" width="15.5" style="38" bestFit="1" customWidth="1"/>
    <col min="13" max="13" width="15.5" style="21" customWidth="1"/>
    <col min="14" max="14" width="15.5" style="38" customWidth="1"/>
    <col min="15" max="15" width="15.5" style="27" customWidth="1"/>
    <col min="16" max="28" width="18.1640625" style="8" customWidth="1"/>
    <col min="29" max="16384" width="18.1640625" style="8"/>
  </cols>
  <sheetData>
    <row r="1" spans="1:28" s="9" customFormat="1" ht="72" customHeight="1">
      <c r="A1" s="3" t="s">
        <v>0</v>
      </c>
      <c r="B1" s="3" t="s">
        <v>1</v>
      </c>
      <c r="C1" s="3" t="s">
        <v>2</v>
      </c>
      <c r="D1" s="4" t="s">
        <v>3</v>
      </c>
      <c r="E1" s="29" t="s">
        <v>4</v>
      </c>
      <c r="F1" s="19" t="s">
        <v>5</v>
      </c>
      <c r="G1" s="22" t="s">
        <v>6</v>
      </c>
      <c r="H1" s="22" t="s">
        <v>7</v>
      </c>
      <c r="I1" s="19" t="s">
        <v>8</v>
      </c>
      <c r="J1" s="36" t="s">
        <v>9</v>
      </c>
      <c r="K1" s="25" t="s">
        <v>10</v>
      </c>
      <c r="L1" s="36" t="s">
        <v>11</v>
      </c>
      <c r="M1" s="19" t="s">
        <v>12</v>
      </c>
      <c r="N1" s="36" t="s">
        <v>13</v>
      </c>
      <c r="O1" s="25" t="s">
        <v>14</v>
      </c>
      <c r="P1" s="8" t="e">
        <f>+PROPER(#REF!)</f>
        <v>#REF!</v>
      </c>
      <c r="Q1" s="8" t="str">
        <f t="shared" ref="Q1:Z1" si="0">+PROPER(F1)</f>
        <v>Archivos Funcionales &amp; Oficinas Eficientes Zzeta S.A.S.</v>
      </c>
      <c r="R1" s="8" t="str">
        <f t="shared" si="0"/>
        <v>Manufacturas Sumapaz S.A</v>
      </c>
      <c r="S1" s="8" t="str">
        <f t="shared" si="0"/>
        <v>José Sady Suavita Rojas</v>
      </c>
      <c r="T1" s="8" t="str">
        <f t="shared" si="0"/>
        <v xml:space="preserve">Inversiones Guerfor S.A. </v>
      </c>
      <c r="U1" s="8" t="str">
        <f t="shared" si="0"/>
        <v>Industrias Cruz Hermanos S.A</v>
      </c>
      <c r="V1" s="8" t="str">
        <f t="shared" si="0"/>
        <v>Muebles Romero S.A.S.</v>
      </c>
      <c r="W1" s="8" t="str">
        <f t="shared" si="0"/>
        <v xml:space="preserve">Rafael Bejarano Gualdron </v>
      </c>
      <c r="X1" s="8" t="str">
        <f t="shared" si="0"/>
        <v>Giovani Ramiro Perez Charris</v>
      </c>
      <c r="Y1" s="8" t="str">
        <f t="shared" si="0"/>
        <v>Industrias Metal Madera Inmema Ltda</v>
      </c>
      <c r="Z1" s="8" t="str">
        <f t="shared" si="0"/>
        <v>Provider Cia Limitada</v>
      </c>
      <c r="AA1" s="9" t="e">
        <f>+PROPER(#REF!)</f>
        <v>#REF!</v>
      </c>
      <c r="AB1" s="9" t="e">
        <f>+PROPER(#REF!)</f>
        <v>#REF!</v>
      </c>
    </row>
    <row r="2" spans="1:28" ht="13" hidden="1">
      <c r="A2" s="18">
        <v>1</v>
      </c>
      <c r="B2" s="18" t="s">
        <v>15</v>
      </c>
      <c r="C2" s="18" t="s">
        <v>16</v>
      </c>
      <c r="D2" s="12" t="s">
        <v>17</v>
      </c>
      <c r="E2" s="7">
        <v>5100744.7884612419</v>
      </c>
      <c r="F2" s="13">
        <v>11379000</v>
      </c>
      <c r="G2" s="13">
        <v>4995850</v>
      </c>
      <c r="H2" s="13">
        <v>6970000</v>
      </c>
      <c r="I2" s="13">
        <v>9434387</v>
      </c>
      <c r="J2" s="13">
        <v>33137444</v>
      </c>
      <c r="K2" s="13">
        <v>43162712</v>
      </c>
      <c r="L2" s="13">
        <v>5808100</v>
      </c>
      <c r="M2" s="13">
        <v>7620000</v>
      </c>
      <c r="N2" s="13">
        <v>7446566.4000000004</v>
      </c>
      <c r="O2" s="13">
        <v>6489200</v>
      </c>
    </row>
    <row r="3" spans="1:28" ht="13" hidden="1">
      <c r="A3" s="18">
        <v>2</v>
      </c>
      <c r="B3" s="18" t="s">
        <v>15</v>
      </c>
      <c r="C3" s="18" t="s">
        <v>18</v>
      </c>
      <c r="D3" s="12" t="s">
        <v>17</v>
      </c>
      <c r="E3" s="7">
        <v>5224092.7884612419</v>
      </c>
      <c r="F3" s="13">
        <v>13379000</v>
      </c>
      <c r="G3" s="13">
        <v>5125850</v>
      </c>
      <c r="H3" s="13">
        <v>7250000</v>
      </c>
      <c r="I3" s="13">
        <v>10885832</v>
      </c>
      <c r="J3" s="13">
        <v>34794316</v>
      </c>
      <c r="K3" s="13">
        <v>41722312</v>
      </c>
      <c r="L3" s="13">
        <v>5890100</v>
      </c>
      <c r="M3" s="13">
        <v>8001000</v>
      </c>
      <c r="N3" s="13">
        <v>7581914.6000000006</v>
      </c>
      <c r="O3" s="13">
        <v>7194700</v>
      </c>
    </row>
    <row r="4" spans="1:28" ht="13" hidden="1">
      <c r="A4" s="18">
        <v>3</v>
      </c>
      <c r="B4" s="18" t="s">
        <v>15</v>
      </c>
      <c r="C4" s="18" t="s">
        <v>19</v>
      </c>
      <c r="D4" s="12" t="s">
        <v>17</v>
      </c>
      <c r="E4" s="7">
        <v>7221686.5379783101</v>
      </c>
      <c r="F4" s="13">
        <v>18379000</v>
      </c>
      <c r="G4" s="13">
        <v>6662850</v>
      </c>
      <c r="H4" s="13">
        <v>7830000</v>
      </c>
      <c r="I4" s="13">
        <v>20102502</v>
      </c>
      <c r="J4" s="13">
        <v>37113937</v>
      </c>
      <c r="K4" s="13">
        <v>41002262</v>
      </c>
      <c r="L4" s="13">
        <v>6250800</v>
      </c>
      <c r="M4" s="13">
        <v>9144000</v>
      </c>
      <c r="N4" s="13">
        <v>8123524.5</v>
      </c>
      <c r="O4" s="13">
        <v>12562200</v>
      </c>
    </row>
    <row r="5" spans="1:28" ht="13" hidden="1">
      <c r="A5" s="18">
        <v>4</v>
      </c>
      <c r="B5" s="18" t="s">
        <v>15</v>
      </c>
      <c r="C5" s="18" t="s">
        <v>16</v>
      </c>
      <c r="D5" s="12" t="s">
        <v>20</v>
      </c>
      <c r="E5" s="7">
        <v>6195024.7884612419</v>
      </c>
      <c r="F5" s="13">
        <v>11214000</v>
      </c>
      <c r="G5" s="13">
        <v>6254550</v>
      </c>
      <c r="H5" s="13">
        <v>6300000</v>
      </c>
      <c r="I5" s="13">
        <v>14465239</v>
      </c>
      <c r="J5" s="13">
        <v>59399261</v>
      </c>
      <c r="K5" s="13">
        <v>86354540</v>
      </c>
      <c r="L5" s="13">
        <v>5590400</v>
      </c>
      <c r="M5" s="13">
        <v>10760000</v>
      </c>
      <c r="N5" s="13">
        <v>7380630.4000000004</v>
      </c>
      <c r="O5" s="13">
        <v>8297700</v>
      </c>
    </row>
    <row r="6" spans="1:28" ht="13" hidden="1">
      <c r="A6" s="18">
        <v>5</v>
      </c>
      <c r="B6" s="18" t="s">
        <v>15</v>
      </c>
      <c r="C6" s="18" t="s">
        <v>18</v>
      </c>
      <c r="D6" s="12" t="s">
        <v>20</v>
      </c>
      <c r="E6" s="7">
        <v>6253461.2884612419</v>
      </c>
      <c r="F6" s="13">
        <v>13214000</v>
      </c>
      <c r="G6" s="13">
        <v>6386550</v>
      </c>
      <c r="H6" s="13">
        <v>6560000</v>
      </c>
      <c r="I6" s="13">
        <v>16690661</v>
      </c>
      <c r="J6" s="13">
        <v>62369224</v>
      </c>
      <c r="K6" s="13">
        <v>83554140</v>
      </c>
      <c r="L6" s="13">
        <v>5690300</v>
      </c>
      <c r="M6" s="13">
        <v>11298000</v>
      </c>
      <c r="N6" s="13">
        <v>7514769.6000000006</v>
      </c>
      <c r="O6" s="13">
        <v>9235700</v>
      </c>
    </row>
    <row r="7" spans="1:28" ht="13" hidden="1">
      <c r="A7" s="18">
        <v>6</v>
      </c>
      <c r="B7" s="18" t="s">
        <v>15</v>
      </c>
      <c r="C7" s="18" t="s">
        <v>19</v>
      </c>
      <c r="D7" s="12" t="s">
        <v>20</v>
      </c>
      <c r="E7" s="7">
        <v>9522546.5379783101</v>
      </c>
      <c r="F7" s="13">
        <v>18214000</v>
      </c>
      <c r="G7" s="13">
        <v>8351550</v>
      </c>
      <c r="H7" s="13">
        <v>7080000</v>
      </c>
      <c r="I7" s="13">
        <v>30822086</v>
      </c>
      <c r="J7" s="13">
        <v>66527173</v>
      </c>
      <c r="K7" s="13">
        <v>82154090</v>
      </c>
      <c r="L7" s="13">
        <v>6183400</v>
      </c>
      <c r="M7" s="13">
        <v>12912000</v>
      </c>
      <c r="N7" s="13">
        <v>8051587.7000000002</v>
      </c>
      <c r="O7" s="13">
        <v>15563400</v>
      </c>
    </row>
    <row r="8" spans="1:28" ht="13" hidden="1">
      <c r="A8" s="18">
        <v>7</v>
      </c>
      <c r="B8" s="18" t="s">
        <v>15</v>
      </c>
      <c r="C8" s="18" t="s">
        <v>16</v>
      </c>
      <c r="D8" s="12" t="s">
        <v>21</v>
      </c>
      <c r="E8" s="7">
        <v>6214144.7884612419</v>
      </c>
      <c r="F8" s="13">
        <v>12714000</v>
      </c>
      <c r="G8" s="13">
        <v>6409750</v>
      </c>
      <c r="H8" s="13">
        <v>6690000</v>
      </c>
      <c r="I8" s="13">
        <v>14956535</v>
      </c>
      <c r="J8" s="13">
        <v>59655411</v>
      </c>
      <c r="K8" s="13">
        <v>86634540</v>
      </c>
      <c r="L8" s="13">
        <v>5800000</v>
      </c>
      <c r="M8" s="13">
        <v>11160000</v>
      </c>
      <c r="N8" s="13">
        <v>7567986.4000000004</v>
      </c>
      <c r="O8" s="13">
        <v>8469700</v>
      </c>
    </row>
    <row r="9" spans="1:28" ht="13" hidden="1">
      <c r="A9" s="18">
        <v>8</v>
      </c>
      <c r="B9" s="18" t="s">
        <v>15</v>
      </c>
      <c r="C9" s="18" t="s">
        <v>18</v>
      </c>
      <c r="D9" s="12" t="s">
        <v>21</v>
      </c>
      <c r="E9" s="7">
        <v>6272581.2884612419</v>
      </c>
      <c r="F9" s="13">
        <v>14714000</v>
      </c>
      <c r="G9" s="13">
        <v>6541750</v>
      </c>
      <c r="H9" s="13">
        <v>6970000</v>
      </c>
      <c r="I9" s="13">
        <v>17257541</v>
      </c>
      <c r="J9" s="13">
        <v>62638181</v>
      </c>
      <c r="K9" s="13">
        <v>83834140</v>
      </c>
      <c r="L9" s="13">
        <v>5890000</v>
      </c>
      <c r="M9" s="13">
        <v>11718000</v>
      </c>
      <c r="N9" s="13">
        <v>7705609.6000000006</v>
      </c>
      <c r="O9" s="13">
        <v>9411700</v>
      </c>
    </row>
    <row r="10" spans="1:28" ht="13" hidden="1">
      <c r="A10" s="18">
        <v>9</v>
      </c>
      <c r="B10" s="18" t="s">
        <v>15</v>
      </c>
      <c r="C10" s="18" t="s">
        <v>19</v>
      </c>
      <c r="D10" s="12" t="s">
        <v>21</v>
      </c>
      <c r="E10" s="7">
        <v>9702146.5379783101</v>
      </c>
      <c r="F10" s="13">
        <v>19714000</v>
      </c>
      <c r="G10" s="13">
        <v>8506750</v>
      </c>
      <c r="H10" s="13">
        <v>7520000</v>
      </c>
      <c r="I10" s="13">
        <v>31868925</v>
      </c>
      <c r="J10" s="13">
        <v>66814060</v>
      </c>
      <c r="K10" s="13">
        <v>82434090</v>
      </c>
      <c r="L10" s="13">
        <v>6400000</v>
      </c>
      <c r="M10" s="13">
        <v>13392000</v>
      </c>
      <c r="N10" s="13">
        <v>8256012.7000000002</v>
      </c>
      <c r="O10" s="13">
        <v>15867400</v>
      </c>
    </row>
    <row r="11" spans="1:28" ht="13" hidden="1">
      <c r="A11" s="18">
        <v>10</v>
      </c>
      <c r="B11" s="18" t="s">
        <v>15</v>
      </c>
      <c r="C11" s="18" t="s">
        <v>16</v>
      </c>
      <c r="D11" s="12" t="s">
        <v>22</v>
      </c>
      <c r="E11" s="7">
        <v>3088572</v>
      </c>
      <c r="F11" s="13">
        <v>8357000</v>
      </c>
      <c r="G11" s="13">
        <v>3732000</v>
      </c>
      <c r="H11" s="13">
        <v>4000000</v>
      </c>
      <c r="I11" s="13">
        <v>6784371</v>
      </c>
      <c r="J11" s="13">
        <v>4296133</v>
      </c>
      <c r="K11" s="13">
        <v>27869468</v>
      </c>
      <c r="L11" s="13">
        <v>3983849.5241355379</v>
      </c>
      <c r="M11" s="13">
        <v>6105000</v>
      </c>
      <c r="N11" s="13">
        <v>4972910.8</v>
      </c>
      <c r="O11" s="13">
        <v>5318600</v>
      </c>
    </row>
    <row r="12" spans="1:28" ht="13" hidden="1">
      <c r="A12" s="18">
        <v>11</v>
      </c>
      <c r="B12" s="18" t="s">
        <v>15</v>
      </c>
      <c r="C12" s="18" t="s">
        <v>18</v>
      </c>
      <c r="D12" s="12" t="s">
        <v>23</v>
      </c>
      <c r="E12" s="7">
        <v>3100638</v>
      </c>
      <c r="F12" s="13">
        <v>10357000</v>
      </c>
      <c r="G12" s="13">
        <v>3792000</v>
      </c>
      <c r="H12" s="13">
        <v>4170000</v>
      </c>
      <c r="I12" s="13">
        <v>7828121</v>
      </c>
      <c r="J12" s="13">
        <v>4510940</v>
      </c>
      <c r="K12" s="13">
        <v>26848468</v>
      </c>
      <c r="L12" s="13">
        <v>4059090.0485247066</v>
      </c>
      <c r="M12" s="13">
        <v>6410250</v>
      </c>
      <c r="N12" s="13">
        <v>5090624.5</v>
      </c>
      <c r="O12" s="13">
        <v>5661400</v>
      </c>
    </row>
    <row r="13" spans="1:28" ht="13" hidden="1">
      <c r="A13" s="18">
        <v>12</v>
      </c>
      <c r="B13" s="18" t="s">
        <v>15</v>
      </c>
      <c r="C13" s="18" t="s">
        <v>19</v>
      </c>
      <c r="D13" s="12" t="s">
        <v>22</v>
      </c>
      <c r="E13" s="7">
        <v>4059616</v>
      </c>
      <c r="F13" s="13">
        <v>15357000</v>
      </c>
      <c r="G13" s="13">
        <v>4734000</v>
      </c>
      <c r="H13" s="13">
        <v>4500000</v>
      </c>
      <c r="I13" s="13">
        <v>14455929</v>
      </c>
      <c r="J13" s="13">
        <v>4811669</v>
      </c>
      <c r="K13" s="13">
        <v>26337968</v>
      </c>
      <c r="L13" s="13">
        <v>4270190.2604756514</v>
      </c>
      <c r="M13" s="13">
        <v>7326000</v>
      </c>
      <c r="N13" s="13">
        <v>5454242.2999999998</v>
      </c>
      <c r="O13" s="13">
        <v>9079700</v>
      </c>
    </row>
    <row r="14" spans="1:28" ht="13" hidden="1">
      <c r="A14" s="18">
        <v>13</v>
      </c>
      <c r="B14" s="18" t="s">
        <v>15</v>
      </c>
      <c r="C14" s="18" t="s">
        <v>16</v>
      </c>
      <c r="D14" s="12" t="s">
        <v>24</v>
      </c>
      <c r="E14" s="7">
        <v>6177144</v>
      </c>
      <c r="F14" s="13">
        <v>13714000</v>
      </c>
      <c r="G14" s="13">
        <v>7464000</v>
      </c>
      <c r="H14" s="13">
        <v>8000000</v>
      </c>
      <c r="I14" s="13">
        <v>13568742</v>
      </c>
      <c r="J14" s="13">
        <v>8592266</v>
      </c>
      <c r="K14" s="13">
        <v>111471872</v>
      </c>
      <c r="L14" s="13">
        <v>7754514.7633907711</v>
      </c>
      <c r="M14" s="13">
        <v>12210000</v>
      </c>
      <c r="N14" s="13">
        <v>9945821.5999999996</v>
      </c>
      <c r="O14" s="13">
        <v>10565800</v>
      </c>
    </row>
    <row r="15" spans="1:28" ht="13" hidden="1">
      <c r="A15" s="18">
        <v>14</v>
      </c>
      <c r="B15" s="18" t="s">
        <v>15</v>
      </c>
      <c r="C15" s="18" t="s">
        <v>18</v>
      </c>
      <c r="D15" s="12" t="s">
        <v>25</v>
      </c>
      <c r="E15" s="7">
        <v>6201276</v>
      </c>
      <c r="F15" s="13">
        <v>15714000</v>
      </c>
      <c r="G15" s="13">
        <v>7584000</v>
      </c>
      <c r="H15" s="13">
        <v>8340000</v>
      </c>
      <c r="I15" s="13">
        <v>15656241</v>
      </c>
      <c r="J15" s="13">
        <v>9021879</v>
      </c>
      <c r="K15" s="13">
        <v>107390872</v>
      </c>
      <c r="L15" s="13">
        <v>7986335.9691574825</v>
      </c>
      <c r="M15" s="13">
        <v>12820500</v>
      </c>
      <c r="N15" s="13">
        <v>10181249</v>
      </c>
      <c r="O15" s="13">
        <v>11249400</v>
      </c>
    </row>
    <row r="16" spans="1:28" ht="13" hidden="1">
      <c r="A16" s="18">
        <v>15</v>
      </c>
      <c r="B16" s="18" t="s">
        <v>15</v>
      </c>
      <c r="C16" s="18" t="s">
        <v>19</v>
      </c>
      <c r="D16" s="12" t="s">
        <v>24</v>
      </c>
      <c r="E16" s="7">
        <v>8119232</v>
      </c>
      <c r="F16" s="13">
        <v>20714000</v>
      </c>
      <c r="G16" s="13">
        <v>9218000</v>
      </c>
      <c r="H16" s="13">
        <v>9000000</v>
      </c>
      <c r="I16" s="13">
        <v>28911858</v>
      </c>
      <c r="J16" s="13">
        <v>9623338</v>
      </c>
      <c r="K16" s="13">
        <v>105350372</v>
      </c>
      <c r="L16" s="13">
        <v>8540380.5209513027</v>
      </c>
      <c r="M16" s="13">
        <v>14652000</v>
      </c>
      <c r="N16" s="13">
        <v>10908484.6</v>
      </c>
      <c r="O16" s="13">
        <v>18086000</v>
      </c>
    </row>
    <row r="17" spans="1:15" ht="13" hidden="1">
      <c r="A17" s="18">
        <v>16</v>
      </c>
      <c r="B17" s="18" t="s">
        <v>15</v>
      </c>
      <c r="C17" s="18" t="s">
        <v>16</v>
      </c>
      <c r="D17" s="12" t="s">
        <v>26</v>
      </c>
      <c r="E17" s="7">
        <v>16695660</v>
      </c>
      <c r="F17" s="13">
        <v>39149000</v>
      </c>
      <c r="G17" s="13">
        <v>20594300</v>
      </c>
      <c r="H17" s="13">
        <v>26250000</v>
      </c>
      <c r="I17" s="13">
        <v>32542883</v>
      </c>
      <c r="J17" s="13">
        <v>23976503</v>
      </c>
      <c r="K17" s="13">
        <v>24297348</v>
      </c>
      <c r="L17" s="13">
        <v>22790400</v>
      </c>
      <c r="M17" s="13">
        <v>30160000</v>
      </c>
      <c r="N17" s="13">
        <v>29536351</v>
      </c>
      <c r="O17" s="13">
        <v>19294700</v>
      </c>
    </row>
    <row r="18" spans="1:15" ht="13" hidden="1">
      <c r="A18" s="18">
        <v>17</v>
      </c>
      <c r="B18" s="18" t="s">
        <v>15</v>
      </c>
      <c r="C18" s="18" t="s">
        <v>18</v>
      </c>
      <c r="D18" s="12" t="s">
        <v>26</v>
      </c>
      <c r="E18" s="7">
        <v>16997280</v>
      </c>
      <c r="F18" s="13">
        <v>41149000</v>
      </c>
      <c r="G18" s="13">
        <v>20951300</v>
      </c>
      <c r="H18" s="13">
        <v>27340000</v>
      </c>
      <c r="I18" s="13">
        <v>37549481</v>
      </c>
      <c r="J18" s="13">
        <v>25175328</v>
      </c>
      <c r="K18" s="13">
        <v>23616848</v>
      </c>
      <c r="L18" s="13">
        <v>23143500</v>
      </c>
      <c r="M18" s="13">
        <v>31668000</v>
      </c>
      <c r="N18" s="13">
        <v>30073364.100000001</v>
      </c>
      <c r="O18" s="13">
        <v>22424100</v>
      </c>
    </row>
    <row r="19" spans="1:15" ht="13" hidden="1">
      <c r="A19" s="18">
        <v>18</v>
      </c>
      <c r="B19" s="18" t="s">
        <v>15</v>
      </c>
      <c r="C19" s="18" t="s">
        <v>19</v>
      </c>
      <c r="D19" s="12" t="s">
        <v>27</v>
      </c>
      <c r="E19" s="7">
        <v>21074940</v>
      </c>
      <c r="F19" s="13">
        <v>46149000</v>
      </c>
      <c r="G19" s="13">
        <v>27586300</v>
      </c>
      <c r="H19" s="13">
        <v>29510000</v>
      </c>
      <c r="I19" s="13">
        <v>69341374</v>
      </c>
      <c r="J19" s="13">
        <v>26853683</v>
      </c>
      <c r="K19" s="13">
        <v>23276448</v>
      </c>
      <c r="L19" s="13">
        <v>24801200</v>
      </c>
      <c r="M19" s="13">
        <v>36192000</v>
      </c>
      <c r="N19" s="13">
        <v>32221484.100000001</v>
      </c>
      <c r="O19" s="13">
        <v>35240900</v>
      </c>
    </row>
    <row r="20" spans="1:15" ht="13" hidden="1">
      <c r="A20" s="18">
        <v>19</v>
      </c>
      <c r="B20" s="18" t="s">
        <v>15</v>
      </c>
      <c r="C20" s="18" t="s">
        <v>16</v>
      </c>
      <c r="D20" s="12" t="s">
        <v>28</v>
      </c>
      <c r="E20" s="7">
        <v>11422744.702203726</v>
      </c>
      <c r="F20" s="13">
        <v>19269000</v>
      </c>
      <c r="G20" s="13">
        <v>9858850</v>
      </c>
      <c r="H20" s="13">
        <v>8078000</v>
      </c>
      <c r="I20" s="13">
        <v>30525056</v>
      </c>
      <c r="J20" s="13">
        <v>10564715</v>
      </c>
      <c r="K20" s="13">
        <v>16332000</v>
      </c>
      <c r="L20" s="13">
        <v>12380900</v>
      </c>
      <c r="M20" s="13">
        <v>22450000</v>
      </c>
      <c r="N20" s="13">
        <v>16028981.800000001</v>
      </c>
      <c r="O20" s="13">
        <v>9467800</v>
      </c>
    </row>
    <row r="21" spans="1:15" ht="13" hidden="1">
      <c r="A21" s="18">
        <v>20</v>
      </c>
      <c r="B21" s="18" t="s">
        <v>15</v>
      </c>
      <c r="C21" s="18" t="s">
        <v>18</v>
      </c>
      <c r="D21" s="12" t="s">
        <v>28</v>
      </c>
      <c r="E21" s="7">
        <v>11674334.202203726</v>
      </c>
      <c r="F21" s="13">
        <v>21269000</v>
      </c>
      <c r="G21" s="13">
        <v>10146850</v>
      </c>
      <c r="H21" s="13">
        <v>8420000</v>
      </c>
      <c r="I21" s="13">
        <v>35221218</v>
      </c>
      <c r="J21" s="13">
        <v>11092951</v>
      </c>
      <c r="K21" s="13">
        <v>15729000</v>
      </c>
      <c r="L21" s="13">
        <v>12600000</v>
      </c>
      <c r="M21" s="13">
        <v>23572500</v>
      </c>
      <c r="N21" s="13">
        <v>16320419.700000001</v>
      </c>
      <c r="O21" s="13">
        <v>10376600</v>
      </c>
    </row>
    <row r="22" spans="1:15" ht="13" hidden="1">
      <c r="A22" s="18">
        <v>21</v>
      </c>
      <c r="B22" s="18" t="s">
        <v>15</v>
      </c>
      <c r="C22" s="18" t="s">
        <v>19</v>
      </c>
      <c r="D22" s="12" t="s">
        <v>28</v>
      </c>
      <c r="E22" s="7">
        <v>14966162.102203727</v>
      </c>
      <c r="F22" s="13">
        <v>26269000</v>
      </c>
      <c r="G22" s="13">
        <v>15187850</v>
      </c>
      <c r="H22" s="13">
        <v>9080000</v>
      </c>
      <c r="I22" s="13">
        <v>65041849</v>
      </c>
      <c r="J22" s="13">
        <v>11832481</v>
      </c>
      <c r="K22" s="13">
        <v>15428000</v>
      </c>
      <c r="L22" s="13">
        <v>13390899.999999998</v>
      </c>
      <c r="M22" s="13">
        <v>26940000</v>
      </c>
      <c r="N22" s="13">
        <v>17486184.300000001</v>
      </c>
      <c r="O22" s="13">
        <v>21092700</v>
      </c>
    </row>
    <row r="23" spans="1:15" ht="13" hidden="1">
      <c r="A23" s="18">
        <v>22</v>
      </c>
      <c r="B23" s="18" t="s">
        <v>15</v>
      </c>
      <c r="C23" s="18" t="s">
        <v>16</v>
      </c>
      <c r="D23" s="12" t="s">
        <v>29</v>
      </c>
      <c r="E23" s="7">
        <v>11458726.513915723</v>
      </c>
      <c r="F23" s="13">
        <v>19469000</v>
      </c>
      <c r="G23" s="13">
        <v>9955850</v>
      </c>
      <c r="H23" s="13">
        <v>8610000</v>
      </c>
      <c r="I23" s="13">
        <v>30713660</v>
      </c>
      <c r="J23" s="13">
        <v>10749262</v>
      </c>
      <c r="K23" s="13">
        <v>16747000</v>
      </c>
      <c r="L23" s="13">
        <v>12450400</v>
      </c>
      <c r="M23" s="13">
        <v>22450000</v>
      </c>
      <c r="N23" s="13">
        <v>16127846.800000001</v>
      </c>
      <c r="O23" s="13">
        <v>9614800</v>
      </c>
    </row>
    <row r="24" spans="1:15" ht="13" hidden="1">
      <c r="A24" s="18">
        <v>23</v>
      </c>
      <c r="B24" s="18" t="s">
        <v>15</v>
      </c>
      <c r="C24" s="18" t="s">
        <v>18</v>
      </c>
      <c r="D24" s="12" t="s">
        <v>29</v>
      </c>
      <c r="E24" s="7">
        <v>11710316.013915723</v>
      </c>
      <c r="F24" s="13">
        <v>21469000</v>
      </c>
      <c r="G24" s="13">
        <v>10243850</v>
      </c>
      <c r="H24" s="13">
        <v>9000000</v>
      </c>
      <c r="I24" s="13">
        <v>35438838</v>
      </c>
      <c r="J24" s="13">
        <v>11286725</v>
      </c>
      <c r="K24" s="13">
        <v>16142000</v>
      </c>
      <c r="L24" s="13">
        <v>12670500.000000002</v>
      </c>
      <c r="M24" s="13">
        <v>23572500</v>
      </c>
      <c r="N24" s="13">
        <v>16421104.700000001</v>
      </c>
      <c r="O24" s="13">
        <v>10621600</v>
      </c>
    </row>
    <row r="25" spans="1:15" ht="13" hidden="1">
      <c r="A25" s="18">
        <v>24</v>
      </c>
      <c r="B25" s="18" t="s">
        <v>15</v>
      </c>
      <c r="C25" s="18" t="s">
        <v>19</v>
      </c>
      <c r="D25" s="12" t="s">
        <v>30</v>
      </c>
      <c r="E25" s="7">
        <v>15002143.913915722</v>
      </c>
      <c r="F25" s="13">
        <v>26469000</v>
      </c>
      <c r="G25" s="13">
        <v>15284850</v>
      </c>
      <c r="H25" s="13">
        <v>9680000</v>
      </c>
      <c r="I25" s="13">
        <v>65443721</v>
      </c>
      <c r="J25" s="13">
        <v>12038174</v>
      </c>
      <c r="K25" s="13">
        <v>15839000</v>
      </c>
      <c r="L25" s="13">
        <v>13602100</v>
      </c>
      <c r="M25" s="13">
        <v>26940000</v>
      </c>
      <c r="N25" s="13">
        <v>17594032.300000001</v>
      </c>
      <c r="O25" s="13">
        <v>21552700</v>
      </c>
    </row>
    <row r="26" spans="1:15" ht="13" hidden="1">
      <c r="A26" s="18">
        <v>25</v>
      </c>
      <c r="B26" s="18" t="s">
        <v>15</v>
      </c>
      <c r="C26" s="18" t="s">
        <v>16</v>
      </c>
      <c r="D26" s="12" t="s">
        <v>31</v>
      </c>
      <c r="E26" s="7">
        <v>12042100.199999999</v>
      </c>
      <c r="F26" s="13">
        <v>27560000</v>
      </c>
      <c r="G26" s="13">
        <v>15741900</v>
      </c>
      <c r="H26" s="13">
        <v>13920000</v>
      </c>
      <c r="I26" s="13">
        <v>34593636</v>
      </c>
      <c r="J26" s="13">
        <v>18027042</v>
      </c>
      <c r="K26" s="13">
        <v>18158326</v>
      </c>
      <c r="L26" s="13">
        <v>16221187.698680198</v>
      </c>
      <c r="M26" s="13">
        <v>7745500</v>
      </c>
      <c r="N26" s="13">
        <v>20088554.199999999</v>
      </c>
      <c r="O26" s="13">
        <v>16104100</v>
      </c>
    </row>
    <row r="27" spans="1:15" ht="13" hidden="1">
      <c r="A27" s="18">
        <v>26</v>
      </c>
      <c r="B27" s="18" t="s">
        <v>15</v>
      </c>
      <c r="C27" s="18" t="s">
        <v>18</v>
      </c>
      <c r="D27" s="12" t="s">
        <v>31</v>
      </c>
      <c r="E27" s="7">
        <v>12200524.199999999</v>
      </c>
      <c r="F27" s="13">
        <v>29560000</v>
      </c>
      <c r="G27" s="13">
        <v>16121900</v>
      </c>
      <c r="H27" s="13">
        <v>14500000</v>
      </c>
      <c r="I27" s="13">
        <v>39915734</v>
      </c>
      <c r="J27" s="13">
        <v>18928394</v>
      </c>
      <c r="K27" s="13">
        <v>17428276</v>
      </c>
      <c r="L27" s="13">
        <v>16461755.968946394</v>
      </c>
      <c r="M27" s="13">
        <v>8132775</v>
      </c>
      <c r="N27" s="13">
        <v>20508358</v>
      </c>
      <c r="O27" s="13">
        <v>17542800</v>
      </c>
    </row>
    <row r="28" spans="1:15" ht="13" hidden="1">
      <c r="A28" s="18">
        <v>27</v>
      </c>
      <c r="B28" s="18" t="s">
        <v>15</v>
      </c>
      <c r="C28" s="18" t="s">
        <v>19</v>
      </c>
      <c r="D28" s="12" t="s">
        <v>31</v>
      </c>
      <c r="E28" s="7">
        <v>15968768</v>
      </c>
      <c r="F28" s="13">
        <v>34560000</v>
      </c>
      <c r="G28" s="13">
        <v>22361900</v>
      </c>
      <c r="H28" s="13">
        <v>15650000</v>
      </c>
      <c r="I28" s="13">
        <v>73711055</v>
      </c>
      <c r="J28" s="13">
        <v>20190287</v>
      </c>
      <c r="K28" s="13">
        <v>17063276</v>
      </c>
      <c r="L28" s="13">
        <v>17120730.689286452</v>
      </c>
      <c r="M28" s="13">
        <v>9294600</v>
      </c>
      <c r="N28" s="13">
        <v>21973281.199999999</v>
      </c>
      <c r="O28" s="13">
        <v>27701900</v>
      </c>
    </row>
    <row r="29" spans="1:15" ht="13" hidden="1">
      <c r="A29" s="18">
        <v>28</v>
      </c>
      <c r="B29" s="18" t="s">
        <v>15</v>
      </c>
      <c r="C29" s="18" t="s">
        <v>16</v>
      </c>
      <c r="D29" s="12" t="s">
        <v>32</v>
      </c>
      <c r="E29" s="7">
        <v>12961200.199999999</v>
      </c>
      <c r="F29" s="13">
        <v>29630000</v>
      </c>
      <c r="G29" s="13">
        <v>16727600</v>
      </c>
      <c r="H29" s="13">
        <v>14430000</v>
      </c>
      <c r="I29" s="13">
        <v>35869955</v>
      </c>
      <c r="J29" s="13">
        <v>19311491</v>
      </c>
      <c r="K29" s="13">
        <v>18964326</v>
      </c>
      <c r="L29" s="13">
        <v>16387192.369836634</v>
      </c>
      <c r="M29" s="13">
        <v>30312000</v>
      </c>
      <c r="N29" s="13">
        <v>20579140.400000002</v>
      </c>
      <c r="O29" s="13">
        <v>16425300</v>
      </c>
    </row>
    <row r="30" spans="1:15" ht="13" hidden="1">
      <c r="A30" s="18">
        <v>29</v>
      </c>
      <c r="B30" s="18" t="s">
        <v>15</v>
      </c>
      <c r="C30" s="18" t="s">
        <v>18</v>
      </c>
      <c r="D30" s="12" t="s">
        <v>32</v>
      </c>
      <c r="E30" s="7">
        <v>13154354.199999999</v>
      </c>
      <c r="F30" s="13">
        <v>31630000</v>
      </c>
      <c r="G30" s="13">
        <v>17109600</v>
      </c>
      <c r="H30" s="13">
        <v>15030000</v>
      </c>
      <c r="I30" s="13">
        <v>41388410</v>
      </c>
      <c r="J30" s="13">
        <v>20277065</v>
      </c>
      <c r="K30" s="13">
        <v>18234276</v>
      </c>
      <c r="L30" s="13">
        <v>16631196.3809439</v>
      </c>
      <c r="M30" s="13">
        <v>31827600</v>
      </c>
      <c r="N30" s="13">
        <v>21007849.199999999</v>
      </c>
      <c r="O30" s="13">
        <v>17972200</v>
      </c>
    </row>
    <row r="31" spans="1:15" ht="13" hidden="1">
      <c r="A31" s="18">
        <v>30</v>
      </c>
      <c r="B31" s="18" t="s">
        <v>15</v>
      </c>
      <c r="C31" s="18" t="s">
        <v>19</v>
      </c>
      <c r="D31" s="12" t="s">
        <v>32</v>
      </c>
      <c r="E31" s="7">
        <v>17207188</v>
      </c>
      <c r="F31" s="13">
        <v>36630000</v>
      </c>
      <c r="G31" s="13">
        <v>23501600</v>
      </c>
      <c r="H31" s="13">
        <v>16220000</v>
      </c>
      <c r="I31" s="13">
        <v>76430596</v>
      </c>
      <c r="J31" s="13">
        <v>21628870</v>
      </c>
      <c r="K31" s="13">
        <v>17869276</v>
      </c>
      <c r="L31" s="13">
        <v>17566457.01755403</v>
      </c>
      <c r="M31" s="13">
        <v>36374400</v>
      </c>
      <c r="N31" s="13">
        <v>22508462.600000001</v>
      </c>
      <c r="O31" s="13">
        <v>28484100</v>
      </c>
    </row>
    <row r="32" spans="1:15" ht="13" hidden="1">
      <c r="A32" s="18">
        <v>31</v>
      </c>
      <c r="B32" s="18" t="s">
        <v>15</v>
      </c>
      <c r="C32" s="18" t="s">
        <v>16</v>
      </c>
      <c r="D32" s="12" t="s">
        <v>33</v>
      </c>
      <c r="E32" s="7">
        <v>13951705.281294344</v>
      </c>
      <c r="F32" s="13">
        <v>34344000</v>
      </c>
      <c r="G32" s="13">
        <v>19483900</v>
      </c>
      <c r="H32" s="13">
        <v>20260000</v>
      </c>
      <c r="I32" s="13">
        <v>42119450</v>
      </c>
      <c r="J32" s="13">
        <v>21293415</v>
      </c>
      <c r="K32" s="13">
        <v>24884056</v>
      </c>
      <c r="L32" s="13">
        <v>18421932.81723145</v>
      </c>
      <c r="M32" s="13">
        <v>35340000</v>
      </c>
      <c r="N32" s="13">
        <v>24678475.900000002</v>
      </c>
      <c r="O32" s="13">
        <v>18701900</v>
      </c>
    </row>
    <row r="33" spans="1:28" ht="13" hidden="1">
      <c r="A33" s="18">
        <v>32</v>
      </c>
      <c r="B33" s="18" t="s">
        <v>15</v>
      </c>
      <c r="C33" s="18" t="s">
        <v>18</v>
      </c>
      <c r="D33" s="12" t="s">
        <v>33</v>
      </c>
      <c r="E33" s="7">
        <v>14143517.281294344</v>
      </c>
      <c r="F33" s="13">
        <v>36344000</v>
      </c>
      <c r="G33" s="13">
        <v>19853900</v>
      </c>
      <c r="H33" s="13">
        <v>21100000</v>
      </c>
      <c r="I33" s="13">
        <v>48599366</v>
      </c>
      <c r="J33" s="13">
        <v>22358086</v>
      </c>
      <c r="K33" s="13">
        <v>24283556</v>
      </c>
      <c r="L33" s="13">
        <v>18983189.841775827</v>
      </c>
      <c r="M33" s="13">
        <v>37107000</v>
      </c>
      <c r="N33" s="13">
        <v>25127157.900000002</v>
      </c>
      <c r="O33" s="13">
        <v>20073800</v>
      </c>
    </row>
    <row r="34" spans="1:28" ht="13" hidden="1">
      <c r="A34" s="18">
        <v>33</v>
      </c>
      <c r="B34" s="18" t="s">
        <v>15</v>
      </c>
      <c r="C34" s="18" t="s">
        <v>19</v>
      </c>
      <c r="D34" s="12" t="s">
        <v>33</v>
      </c>
      <c r="E34" s="7">
        <v>17676021.481294345</v>
      </c>
      <c r="F34" s="13">
        <v>41344000</v>
      </c>
      <c r="G34" s="13">
        <v>25699900</v>
      </c>
      <c r="H34" s="13">
        <v>22770000</v>
      </c>
      <c r="I34" s="13">
        <v>89746828</v>
      </c>
      <c r="J34" s="13">
        <v>23848625</v>
      </c>
      <c r="K34" s="13">
        <v>23983156</v>
      </c>
      <c r="L34" s="13">
        <v>20295547.962899122</v>
      </c>
      <c r="M34" s="13">
        <v>42408000</v>
      </c>
      <c r="N34" s="13">
        <v>26921963.900000002</v>
      </c>
      <c r="O34" s="13">
        <v>30953500</v>
      </c>
    </row>
    <row r="35" spans="1:28" ht="13" hidden="1">
      <c r="A35" s="18">
        <v>34</v>
      </c>
      <c r="B35" s="18" t="s">
        <v>15</v>
      </c>
      <c r="C35" s="18" t="s">
        <v>16</v>
      </c>
      <c r="D35" s="12" t="s">
        <v>34</v>
      </c>
      <c r="E35" s="7">
        <v>1477500</v>
      </c>
      <c r="F35" s="13">
        <v>2170000</v>
      </c>
      <c r="G35" s="13">
        <v>1319300</v>
      </c>
      <c r="H35" s="13">
        <v>1235000</v>
      </c>
      <c r="I35" s="13">
        <v>3010631</v>
      </c>
      <c r="J35" s="13">
        <v>1534457</v>
      </c>
      <c r="K35" s="13">
        <v>1684695</v>
      </c>
      <c r="L35" s="13">
        <v>1940500</v>
      </c>
      <c r="M35" s="13">
        <v>1902000</v>
      </c>
      <c r="N35" s="13">
        <v>2551174.6</v>
      </c>
      <c r="O35" s="13">
        <v>4007400</v>
      </c>
    </row>
    <row r="36" spans="1:28" ht="13" hidden="1">
      <c r="A36" s="18">
        <v>35</v>
      </c>
      <c r="B36" s="18" t="s">
        <v>15</v>
      </c>
      <c r="C36" s="18" t="s">
        <v>18</v>
      </c>
      <c r="D36" s="12" t="s">
        <v>34</v>
      </c>
      <c r="E36" s="7">
        <v>1503480</v>
      </c>
      <c r="F36" s="13">
        <v>2870000</v>
      </c>
      <c r="G36" s="13">
        <v>1346300</v>
      </c>
      <c r="H36" s="13">
        <v>1286000</v>
      </c>
      <c r="I36" s="13">
        <v>3473805</v>
      </c>
      <c r="J36" s="13">
        <v>1611180</v>
      </c>
      <c r="K36" s="13">
        <v>1634695</v>
      </c>
      <c r="L36" s="13">
        <v>1990400</v>
      </c>
      <c r="M36" s="13">
        <v>1997100</v>
      </c>
      <c r="N36" s="13">
        <v>2597558.6</v>
      </c>
      <c r="O36" s="13">
        <v>4391900</v>
      </c>
    </row>
    <row r="37" spans="1:28" ht="13" hidden="1">
      <c r="A37" s="18">
        <v>36</v>
      </c>
      <c r="B37" s="18" t="s">
        <v>15</v>
      </c>
      <c r="C37" s="18" t="s">
        <v>19</v>
      </c>
      <c r="D37" s="12" t="s">
        <v>34</v>
      </c>
      <c r="E37" s="7">
        <v>1758850</v>
      </c>
      <c r="F37" s="13">
        <v>3870000</v>
      </c>
      <c r="G37" s="13">
        <v>1501300</v>
      </c>
      <c r="H37" s="13">
        <v>1388000</v>
      </c>
      <c r="I37" s="13">
        <v>6414960</v>
      </c>
      <c r="J37" s="13">
        <v>1718592</v>
      </c>
      <c r="K37" s="13">
        <v>1609695</v>
      </c>
      <c r="L37" s="13">
        <v>2160500</v>
      </c>
      <c r="M37" s="13">
        <v>2282400</v>
      </c>
      <c r="N37" s="13">
        <v>2783098.5</v>
      </c>
      <c r="O37" s="13">
        <v>7551400</v>
      </c>
    </row>
    <row r="38" spans="1:28" ht="13" hidden="1">
      <c r="A38" s="18">
        <v>37</v>
      </c>
      <c r="B38" s="18" t="s">
        <v>15</v>
      </c>
      <c r="C38" s="18" t="s">
        <v>16</v>
      </c>
      <c r="D38" s="12" t="s">
        <v>35</v>
      </c>
      <c r="E38" s="7">
        <v>2501316</v>
      </c>
      <c r="F38" s="13">
        <v>3362000</v>
      </c>
      <c r="G38" s="13">
        <v>3413700</v>
      </c>
      <c r="H38" s="13">
        <v>2224000</v>
      </c>
      <c r="I38" s="13">
        <v>4578019</v>
      </c>
      <c r="J38" s="13">
        <v>2401540</v>
      </c>
      <c r="K38" s="13">
        <v>2721840</v>
      </c>
      <c r="L38" s="13">
        <v>2902500</v>
      </c>
      <c r="M38" s="13">
        <v>3860000</v>
      </c>
      <c r="N38" s="13">
        <v>3693125.8000000003</v>
      </c>
      <c r="O38" s="13">
        <v>2283200</v>
      </c>
    </row>
    <row r="39" spans="1:28" ht="13" hidden="1">
      <c r="A39" s="18">
        <v>38</v>
      </c>
      <c r="B39" s="18" t="s">
        <v>15</v>
      </c>
      <c r="C39" s="18" t="s">
        <v>18</v>
      </c>
      <c r="D39" s="12" t="s">
        <v>35</v>
      </c>
      <c r="E39" s="7">
        <v>2533346</v>
      </c>
      <c r="F39" s="13">
        <v>4062000</v>
      </c>
      <c r="G39" s="13">
        <v>3484700</v>
      </c>
      <c r="H39" s="13">
        <v>2316000</v>
      </c>
      <c r="I39" s="13">
        <v>5282330</v>
      </c>
      <c r="J39" s="13">
        <v>2521617</v>
      </c>
      <c r="K39" s="13">
        <v>2596840</v>
      </c>
      <c r="L39" s="13">
        <v>2950400</v>
      </c>
      <c r="M39" s="13">
        <v>4053000</v>
      </c>
      <c r="N39" s="13">
        <v>3760277.3000000003</v>
      </c>
      <c r="O39" s="13">
        <v>2515800</v>
      </c>
    </row>
    <row r="40" spans="1:28" ht="13" hidden="1">
      <c r="A40" s="18">
        <v>39</v>
      </c>
      <c r="B40" s="18" t="s">
        <v>15</v>
      </c>
      <c r="C40" s="18" t="s">
        <v>19</v>
      </c>
      <c r="D40" s="12" t="s">
        <v>35</v>
      </c>
      <c r="E40" s="7">
        <v>3064775</v>
      </c>
      <c r="F40" s="13">
        <v>5062000</v>
      </c>
      <c r="G40" s="13">
        <v>4230700</v>
      </c>
      <c r="H40" s="13">
        <v>2500000</v>
      </c>
      <c r="I40" s="13">
        <v>9754702</v>
      </c>
      <c r="J40" s="13">
        <v>2689725</v>
      </c>
      <c r="K40" s="13">
        <v>2536840</v>
      </c>
      <c r="L40" s="13">
        <v>3102700</v>
      </c>
      <c r="M40" s="13">
        <v>4632000</v>
      </c>
      <c r="N40" s="13">
        <v>4028867.7</v>
      </c>
      <c r="O40" s="13">
        <v>4679500</v>
      </c>
    </row>
    <row r="41" spans="1:28" ht="13" hidden="1">
      <c r="A41" s="18">
        <v>40</v>
      </c>
      <c r="B41" s="18" t="s">
        <v>15</v>
      </c>
      <c r="C41" s="18" t="s">
        <v>16</v>
      </c>
      <c r="D41" s="12" t="s">
        <v>36</v>
      </c>
      <c r="E41" s="7">
        <v>540841.95631379308</v>
      </c>
      <c r="F41" s="13">
        <v>1664000</v>
      </c>
      <c r="G41" s="13">
        <v>482960</v>
      </c>
      <c r="H41" s="13">
        <v>619000</v>
      </c>
      <c r="I41" s="13">
        <v>1247255</v>
      </c>
      <c r="J41" s="13">
        <v>766221</v>
      </c>
      <c r="K41" s="13">
        <v>733381</v>
      </c>
      <c r="L41" s="13">
        <v>784300</v>
      </c>
      <c r="M41" s="13">
        <v>825000</v>
      </c>
      <c r="N41" s="13">
        <v>926004.3</v>
      </c>
      <c r="O41" s="13">
        <v>1580200</v>
      </c>
    </row>
    <row r="42" spans="1:28" ht="13" hidden="1">
      <c r="A42" s="18">
        <v>41</v>
      </c>
      <c r="B42" s="18" t="s">
        <v>15</v>
      </c>
      <c r="C42" s="18" t="s">
        <v>18</v>
      </c>
      <c r="D42" s="12" t="s">
        <v>36</v>
      </c>
      <c r="E42" s="7">
        <v>542164.45631379308</v>
      </c>
      <c r="F42" s="13">
        <v>2364000</v>
      </c>
      <c r="G42" s="13">
        <v>496960</v>
      </c>
      <c r="H42" s="13">
        <v>644000</v>
      </c>
      <c r="I42" s="13">
        <v>1439141</v>
      </c>
      <c r="J42" s="13">
        <v>804532</v>
      </c>
      <c r="K42" s="13">
        <v>688381</v>
      </c>
      <c r="L42" s="13">
        <v>796500.00000000012</v>
      </c>
      <c r="M42" s="13">
        <v>866250</v>
      </c>
      <c r="N42" s="13">
        <v>942841.9</v>
      </c>
      <c r="O42" s="13">
        <v>1824900</v>
      </c>
    </row>
    <row r="43" spans="1:28" ht="13" hidden="1">
      <c r="A43" s="18">
        <v>42</v>
      </c>
      <c r="B43" s="18" t="s">
        <v>15</v>
      </c>
      <c r="C43" s="18" t="s">
        <v>19</v>
      </c>
      <c r="D43" s="12" t="s">
        <v>36</v>
      </c>
      <c r="E43" s="7">
        <v>891646.95631379308</v>
      </c>
      <c r="F43" s="13">
        <v>3364000</v>
      </c>
      <c r="G43" s="13">
        <v>633960</v>
      </c>
      <c r="H43" s="13">
        <v>695000</v>
      </c>
      <c r="I43" s="13">
        <v>2657613</v>
      </c>
      <c r="J43" s="13">
        <v>858167</v>
      </c>
      <c r="K43" s="13">
        <v>668381</v>
      </c>
      <c r="L43" s="13">
        <v>812300</v>
      </c>
      <c r="M43" s="13">
        <v>990000</v>
      </c>
      <c r="N43" s="13">
        <v>1010187.1</v>
      </c>
      <c r="O43" s="13">
        <v>3870800</v>
      </c>
    </row>
    <row r="44" spans="1:28" s="10" customFormat="1" ht="12" hidden="1" customHeight="1">
      <c r="A44" s="18">
        <v>43</v>
      </c>
      <c r="B44" s="18" t="s">
        <v>37</v>
      </c>
      <c r="C44" s="18" t="s">
        <v>16</v>
      </c>
      <c r="D44" s="12" t="s">
        <v>38</v>
      </c>
      <c r="E44" s="7">
        <v>459200</v>
      </c>
      <c r="F44" s="13">
        <v>1145000</v>
      </c>
      <c r="G44" s="13">
        <v>335100</v>
      </c>
      <c r="H44" s="13">
        <v>915000</v>
      </c>
      <c r="I44" s="13">
        <v>1524400</v>
      </c>
      <c r="J44" s="13">
        <v>1191970</v>
      </c>
      <c r="K44" s="13">
        <v>395000</v>
      </c>
      <c r="L44" s="13">
        <v>506400</v>
      </c>
      <c r="M44" s="13">
        <v>800000</v>
      </c>
      <c r="N44" s="13">
        <v>631345</v>
      </c>
      <c r="O44" s="13">
        <v>296200</v>
      </c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</row>
    <row r="45" spans="1:28" ht="13" hidden="1">
      <c r="A45" s="18">
        <v>44</v>
      </c>
      <c r="B45" s="18" t="s">
        <v>37</v>
      </c>
      <c r="C45" s="18" t="s">
        <v>18</v>
      </c>
      <c r="D45" s="12" t="s">
        <v>38</v>
      </c>
      <c r="E45" s="30">
        <v>476000</v>
      </c>
      <c r="F45" s="13">
        <v>1275000</v>
      </c>
      <c r="G45" s="13">
        <v>340100</v>
      </c>
      <c r="H45" s="13">
        <v>953000</v>
      </c>
      <c r="I45" s="13">
        <v>1758923</v>
      </c>
      <c r="J45" s="37">
        <v>1251569</v>
      </c>
      <c r="K45" s="13">
        <v>385000</v>
      </c>
      <c r="L45" s="37">
        <v>511500</v>
      </c>
      <c r="M45" s="13">
        <v>840000</v>
      </c>
      <c r="N45" s="37">
        <v>642824</v>
      </c>
      <c r="O45" s="13">
        <v>308300</v>
      </c>
    </row>
    <row r="46" spans="1:28" ht="13" hidden="1">
      <c r="A46" s="18">
        <v>45</v>
      </c>
      <c r="B46" s="18" t="s">
        <v>37</v>
      </c>
      <c r="C46" s="18" t="s">
        <v>19</v>
      </c>
      <c r="D46" s="12" t="s">
        <v>38</v>
      </c>
      <c r="E46" s="7">
        <v>593600</v>
      </c>
      <c r="F46" s="13">
        <v>1695000</v>
      </c>
      <c r="G46" s="13">
        <v>370100</v>
      </c>
      <c r="H46" s="13">
        <v>1029000</v>
      </c>
      <c r="I46" s="13">
        <v>3248144</v>
      </c>
      <c r="J46" s="13">
        <v>1335006</v>
      </c>
      <c r="K46" s="13">
        <v>380000</v>
      </c>
      <c r="L46" s="13">
        <v>530400</v>
      </c>
      <c r="M46" s="13">
        <v>960000</v>
      </c>
      <c r="N46" s="13">
        <v>688740</v>
      </c>
      <c r="O46" s="13">
        <v>359000</v>
      </c>
    </row>
    <row r="47" spans="1:28" ht="13" hidden="1">
      <c r="A47" s="18">
        <v>46</v>
      </c>
      <c r="B47" s="18" t="s">
        <v>37</v>
      </c>
      <c r="C47" s="18" t="s">
        <v>16</v>
      </c>
      <c r="D47" s="12" t="s">
        <v>39</v>
      </c>
      <c r="E47" s="7">
        <v>668129.46449743444</v>
      </c>
      <c r="F47" s="13">
        <v>896000</v>
      </c>
      <c r="G47" s="13">
        <v>478440</v>
      </c>
      <c r="H47" s="13">
        <v>562000</v>
      </c>
      <c r="I47" s="13">
        <v>2556024</v>
      </c>
      <c r="J47" s="13">
        <v>726550</v>
      </c>
      <c r="K47" s="13">
        <v>800000</v>
      </c>
      <c r="L47" s="13">
        <v>518300</v>
      </c>
      <c r="M47" s="13">
        <v>1200000</v>
      </c>
      <c r="N47" s="13">
        <v>698571.9</v>
      </c>
      <c r="O47" s="13">
        <v>398100</v>
      </c>
    </row>
    <row r="48" spans="1:28" ht="13" hidden="1">
      <c r="A48" s="18">
        <v>47</v>
      </c>
      <c r="B48" s="18" t="s">
        <v>37</v>
      </c>
      <c r="C48" s="18" t="s">
        <v>18</v>
      </c>
      <c r="D48" s="12" t="s">
        <v>39</v>
      </c>
      <c r="E48" s="30">
        <v>686945.46449743444</v>
      </c>
      <c r="F48" s="13">
        <v>929333</v>
      </c>
      <c r="G48" s="13">
        <v>488440</v>
      </c>
      <c r="H48" s="13">
        <v>605000</v>
      </c>
      <c r="I48" s="13">
        <v>2949258</v>
      </c>
      <c r="J48" s="37">
        <v>762877</v>
      </c>
      <c r="K48" s="13">
        <v>790000</v>
      </c>
      <c r="L48" s="37">
        <v>537400</v>
      </c>
      <c r="M48" s="13">
        <v>1260000</v>
      </c>
      <c r="N48" s="37">
        <v>711272.9</v>
      </c>
      <c r="O48" s="13">
        <v>422600</v>
      </c>
    </row>
    <row r="49" spans="1:15" ht="13" hidden="1">
      <c r="A49" s="18">
        <v>48</v>
      </c>
      <c r="B49" s="18" t="s">
        <v>37</v>
      </c>
      <c r="C49" s="18" t="s">
        <v>19</v>
      </c>
      <c r="D49" s="12" t="s">
        <v>39</v>
      </c>
      <c r="E49" s="7">
        <v>762209.46449743421</v>
      </c>
      <c r="F49" s="13">
        <v>1012667</v>
      </c>
      <c r="G49" s="13">
        <v>788440</v>
      </c>
      <c r="H49" s="13">
        <v>653000</v>
      </c>
      <c r="I49" s="13">
        <v>5446296</v>
      </c>
      <c r="J49" s="13">
        <v>813736</v>
      </c>
      <c r="K49" s="13">
        <v>785000</v>
      </c>
      <c r="L49" s="13">
        <v>580500</v>
      </c>
      <c r="M49" s="13">
        <v>1440000</v>
      </c>
      <c r="N49" s="13">
        <v>762078.20000000007</v>
      </c>
      <c r="O49" s="13">
        <v>611000</v>
      </c>
    </row>
    <row r="50" spans="1:15" ht="13" hidden="1">
      <c r="A50" s="18">
        <v>49</v>
      </c>
      <c r="B50" s="18" t="s">
        <v>37</v>
      </c>
      <c r="C50" s="18" t="s">
        <v>16</v>
      </c>
      <c r="D50" s="12" t="s">
        <v>40</v>
      </c>
      <c r="E50" s="7">
        <v>664531.28332623455</v>
      </c>
      <c r="F50" s="13">
        <v>896000</v>
      </c>
      <c r="G50" s="13">
        <v>476500</v>
      </c>
      <c r="H50" s="13">
        <v>528000</v>
      </c>
      <c r="I50" s="13">
        <v>1980363</v>
      </c>
      <c r="J50" s="13">
        <v>479345</v>
      </c>
      <c r="K50" s="13">
        <v>759000</v>
      </c>
      <c r="L50" s="13">
        <v>510400</v>
      </c>
      <c r="M50" s="13">
        <v>1100000</v>
      </c>
      <c r="N50" s="13">
        <v>693141.8</v>
      </c>
      <c r="O50" s="13">
        <v>392600</v>
      </c>
    </row>
    <row r="51" spans="1:15" ht="13" hidden="1">
      <c r="A51" s="18">
        <v>50</v>
      </c>
      <c r="B51" s="18" t="s">
        <v>37</v>
      </c>
      <c r="C51" s="18" t="s">
        <v>18</v>
      </c>
      <c r="D51" s="12" t="s">
        <v>40</v>
      </c>
      <c r="E51" s="30">
        <v>683347.28332623455</v>
      </c>
      <c r="F51" s="13">
        <v>929333</v>
      </c>
      <c r="G51" s="13">
        <v>486500</v>
      </c>
      <c r="H51" s="13">
        <v>550000</v>
      </c>
      <c r="I51" s="13">
        <v>2285034</v>
      </c>
      <c r="J51" s="37">
        <v>503312</v>
      </c>
      <c r="K51" s="13">
        <v>749000</v>
      </c>
      <c r="L51" s="37">
        <v>528900</v>
      </c>
      <c r="M51" s="13">
        <v>1155000</v>
      </c>
      <c r="N51" s="37">
        <v>757744</v>
      </c>
      <c r="O51" s="13">
        <v>416900</v>
      </c>
    </row>
    <row r="52" spans="1:15" ht="13" hidden="1">
      <c r="A52" s="18">
        <v>51</v>
      </c>
      <c r="B52" s="18" t="s">
        <v>37</v>
      </c>
      <c r="C52" s="18" t="s">
        <v>19</v>
      </c>
      <c r="D52" s="12" t="s">
        <v>40</v>
      </c>
      <c r="E52" s="7">
        <v>758611.28332623455</v>
      </c>
      <c r="F52" s="13">
        <v>1012667</v>
      </c>
      <c r="G52" s="13">
        <v>786500</v>
      </c>
      <c r="H52" s="13">
        <v>593000</v>
      </c>
      <c r="I52" s="13">
        <v>4219696</v>
      </c>
      <c r="J52" s="13">
        <v>536867</v>
      </c>
      <c r="K52" s="13">
        <v>744000</v>
      </c>
      <c r="L52" s="13">
        <v>579900</v>
      </c>
      <c r="M52" s="13">
        <v>1320000</v>
      </c>
      <c r="N52" s="13">
        <v>756155.4</v>
      </c>
      <c r="O52" s="13">
        <v>605000</v>
      </c>
    </row>
    <row r="53" spans="1:15" ht="13" hidden="1">
      <c r="A53" s="18">
        <v>52</v>
      </c>
      <c r="B53" s="18" t="s">
        <v>37</v>
      </c>
      <c r="C53" s="18" t="s">
        <v>16</v>
      </c>
      <c r="D53" s="12" t="s">
        <v>41</v>
      </c>
      <c r="E53" s="7">
        <v>303970</v>
      </c>
      <c r="F53" s="13">
        <v>764118</v>
      </c>
      <c r="G53" s="13">
        <v>418000</v>
      </c>
      <c r="H53" s="13">
        <v>320000</v>
      </c>
      <c r="I53" s="13">
        <v>406167</v>
      </c>
      <c r="J53" s="13">
        <v>432509</v>
      </c>
      <c r="K53" s="13">
        <v>509382</v>
      </c>
      <c r="L53" s="13">
        <v>592400</v>
      </c>
      <c r="M53" s="13">
        <v>790000</v>
      </c>
      <c r="N53" s="13">
        <v>636595.70000000007</v>
      </c>
      <c r="O53" s="13">
        <v>263200</v>
      </c>
    </row>
    <row r="54" spans="1:15" ht="13" hidden="1">
      <c r="A54" s="18">
        <v>53</v>
      </c>
      <c r="B54" s="18" t="s">
        <v>37</v>
      </c>
      <c r="C54" s="18" t="s">
        <v>18</v>
      </c>
      <c r="D54" s="12" t="s">
        <v>42</v>
      </c>
      <c r="E54" s="30">
        <v>315270</v>
      </c>
      <c r="F54" s="13">
        <v>793529</v>
      </c>
      <c r="G54" s="13">
        <v>428000</v>
      </c>
      <c r="H54" s="13">
        <v>338000</v>
      </c>
      <c r="I54" s="13">
        <v>468654</v>
      </c>
      <c r="J54" s="37">
        <v>454134</v>
      </c>
      <c r="K54" s="13">
        <v>499382</v>
      </c>
      <c r="L54" s="37">
        <v>609900</v>
      </c>
      <c r="M54" s="13">
        <v>829500</v>
      </c>
      <c r="N54" s="37">
        <v>648169.6</v>
      </c>
      <c r="O54" s="13">
        <v>277200</v>
      </c>
    </row>
    <row r="55" spans="1:15" ht="13" hidden="1">
      <c r="A55" s="18">
        <v>54</v>
      </c>
      <c r="B55" s="18" t="s">
        <v>37</v>
      </c>
      <c r="C55" s="18" t="s">
        <v>19</v>
      </c>
      <c r="D55" s="12" t="s">
        <v>42</v>
      </c>
      <c r="E55" s="7">
        <v>360470</v>
      </c>
      <c r="F55" s="13">
        <v>867059</v>
      </c>
      <c r="G55" s="13">
        <v>588000</v>
      </c>
      <c r="H55" s="13">
        <v>360000</v>
      </c>
      <c r="I55" s="13">
        <v>865448</v>
      </c>
      <c r="J55" s="13">
        <v>484410</v>
      </c>
      <c r="K55" s="13">
        <v>494382</v>
      </c>
      <c r="L55" s="13">
        <v>670200</v>
      </c>
      <c r="M55" s="13">
        <v>948000</v>
      </c>
      <c r="N55" s="13">
        <v>694467.8</v>
      </c>
      <c r="O55" s="13">
        <v>430500</v>
      </c>
    </row>
    <row r="56" spans="1:15" ht="13" hidden="1">
      <c r="A56" s="18">
        <v>55</v>
      </c>
      <c r="B56" s="18" t="s">
        <v>37</v>
      </c>
      <c r="C56" s="18" t="s">
        <v>16</v>
      </c>
      <c r="D56" s="12" t="s">
        <v>43</v>
      </c>
      <c r="E56" s="7">
        <v>424350</v>
      </c>
      <c r="F56" s="13">
        <v>1114118</v>
      </c>
      <c r="G56" s="13">
        <v>612000</v>
      </c>
      <c r="H56" s="13">
        <v>502000</v>
      </c>
      <c r="I56" s="13">
        <v>847167</v>
      </c>
      <c r="J56" s="13">
        <v>1624683</v>
      </c>
      <c r="K56" s="13">
        <v>589382</v>
      </c>
      <c r="L56" s="13">
        <v>602500</v>
      </c>
      <c r="M56" s="13">
        <v>850000</v>
      </c>
      <c r="N56" s="13">
        <v>775355.1</v>
      </c>
      <c r="O56" s="13">
        <v>488800</v>
      </c>
    </row>
    <row r="57" spans="1:15" ht="13" hidden="1">
      <c r="A57" s="18">
        <v>56</v>
      </c>
      <c r="B57" s="18" t="s">
        <v>37</v>
      </c>
      <c r="C57" s="18" t="s">
        <v>18</v>
      </c>
      <c r="D57" s="12" t="s">
        <v>43</v>
      </c>
      <c r="E57" s="30">
        <v>435850</v>
      </c>
      <c r="F57" s="13">
        <v>1143529</v>
      </c>
      <c r="G57" s="13">
        <v>622000</v>
      </c>
      <c r="H57" s="13">
        <v>523000</v>
      </c>
      <c r="I57" s="13">
        <v>977501</v>
      </c>
      <c r="J57" s="37">
        <v>1705917</v>
      </c>
      <c r="K57" s="13">
        <v>579382</v>
      </c>
      <c r="L57" s="37">
        <v>611300</v>
      </c>
      <c r="M57" s="13">
        <v>892500</v>
      </c>
      <c r="N57" s="37">
        <v>789452.3</v>
      </c>
      <c r="O57" s="13">
        <v>505800</v>
      </c>
    </row>
    <row r="58" spans="1:15" ht="13" hidden="1">
      <c r="A58" s="18">
        <v>57</v>
      </c>
      <c r="B58" s="18" t="s">
        <v>37</v>
      </c>
      <c r="C58" s="18" t="s">
        <v>19</v>
      </c>
      <c r="D58" s="12" t="s">
        <v>43</v>
      </c>
      <c r="E58" s="7">
        <v>481850</v>
      </c>
      <c r="F58" s="13">
        <v>1217059</v>
      </c>
      <c r="G58" s="13">
        <v>782000</v>
      </c>
      <c r="H58" s="13">
        <v>564000</v>
      </c>
      <c r="I58" s="13">
        <v>1805118</v>
      </c>
      <c r="J58" s="13">
        <v>1819645</v>
      </c>
      <c r="K58" s="13">
        <v>574382</v>
      </c>
      <c r="L58" s="13">
        <v>660400</v>
      </c>
      <c r="M58" s="13">
        <v>1020000</v>
      </c>
      <c r="N58" s="13">
        <v>845842.4</v>
      </c>
      <c r="O58" s="13">
        <v>692600</v>
      </c>
    </row>
    <row r="59" spans="1:15" ht="13" hidden="1">
      <c r="A59" s="18">
        <v>58</v>
      </c>
      <c r="B59" s="18" t="s">
        <v>37</v>
      </c>
      <c r="C59" s="18" t="s">
        <v>16</v>
      </c>
      <c r="D59" s="12" t="s">
        <v>44</v>
      </c>
      <c r="E59" s="7">
        <v>211769.78846124141</v>
      </c>
      <c r="F59" s="13">
        <v>426667</v>
      </c>
      <c r="G59" s="13">
        <v>209300</v>
      </c>
      <c r="H59" s="13">
        <v>147000</v>
      </c>
      <c r="I59" s="13">
        <v>361478</v>
      </c>
      <c r="J59" s="13">
        <v>240647</v>
      </c>
      <c r="K59" s="13">
        <v>342851</v>
      </c>
      <c r="L59" s="13">
        <v>180900</v>
      </c>
      <c r="M59" s="13">
        <v>260000</v>
      </c>
      <c r="N59" s="13">
        <v>254282.6</v>
      </c>
      <c r="O59" s="13">
        <v>160200</v>
      </c>
    </row>
    <row r="60" spans="1:15" ht="13" hidden="1">
      <c r="A60" s="18">
        <v>59</v>
      </c>
      <c r="B60" s="18" t="s">
        <v>37</v>
      </c>
      <c r="C60" s="18" t="s">
        <v>18</v>
      </c>
      <c r="D60" s="12" t="s">
        <v>45</v>
      </c>
      <c r="E60" s="30">
        <v>224313.78846124141</v>
      </c>
      <c r="F60" s="13">
        <v>471111</v>
      </c>
      <c r="G60" s="13">
        <v>221300</v>
      </c>
      <c r="H60" s="13">
        <v>153000</v>
      </c>
      <c r="I60" s="13">
        <v>417090</v>
      </c>
      <c r="J60" s="37">
        <v>252680</v>
      </c>
      <c r="K60" s="13">
        <v>332851</v>
      </c>
      <c r="L60" s="37">
        <v>200400</v>
      </c>
      <c r="M60" s="13">
        <v>273000</v>
      </c>
      <c r="N60" s="37">
        <v>258905.40000000002</v>
      </c>
      <c r="O60" s="13">
        <v>170700</v>
      </c>
    </row>
    <row r="61" spans="1:15" ht="13" hidden="1">
      <c r="A61" s="18">
        <v>60</v>
      </c>
      <c r="B61" s="18" t="s">
        <v>37</v>
      </c>
      <c r="C61" s="18" t="s">
        <v>19</v>
      </c>
      <c r="D61" s="12" t="s">
        <v>44</v>
      </c>
      <c r="E61" s="7">
        <v>315841.53797830973</v>
      </c>
      <c r="F61" s="13">
        <v>582222</v>
      </c>
      <c r="G61" s="13">
        <v>254300</v>
      </c>
      <c r="H61" s="13">
        <v>165000</v>
      </c>
      <c r="I61" s="13">
        <v>770226</v>
      </c>
      <c r="J61" s="13">
        <v>269525</v>
      </c>
      <c r="K61" s="13">
        <v>327851</v>
      </c>
      <c r="L61" s="13">
        <v>224400</v>
      </c>
      <c r="M61" s="13">
        <v>312000</v>
      </c>
      <c r="N61" s="13">
        <v>277399.2</v>
      </c>
      <c r="O61" s="13">
        <v>260000</v>
      </c>
    </row>
    <row r="62" spans="1:15" ht="13" hidden="1">
      <c r="A62" s="18">
        <v>61</v>
      </c>
      <c r="B62" s="18" t="s">
        <v>37</v>
      </c>
      <c r="C62" s="18" t="s">
        <v>16</v>
      </c>
      <c r="D62" s="12" t="s">
        <v>46</v>
      </c>
      <c r="E62" s="7">
        <v>156800</v>
      </c>
      <c r="F62" s="13">
        <v>550000</v>
      </c>
      <c r="G62" s="13">
        <v>114700</v>
      </c>
      <c r="H62" s="13">
        <v>125000</v>
      </c>
      <c r="I62" s="13">
        <v>272693</v>
      </c>
      <c r="J62" s="13">
        <v>147321</v>
      </c>
      <c r="K62" s="13">
        <v>205000</v>
      </c>
      <c r="L62" s="13">
        <v>178800</v>
      </c>
      <c r="M62" s="13">
        <v>200000</v>
      </c>
      <c r="N62" s="13">
        <v>215243.6</v>
      </c>
      <c r="O62" s="13">
        <v>136100</v>
      </c>
    </row>
    <row r="63" spans="1:15" ht="13" hidden="1">
      <c r="A63" s="18">
        <v>62</v>
      </c>
      <c r="B63" s="18" t="s">
        <v>37</v>
      </c>
      <c r="C63" s="18" t="s">
        <v>18</v>
      </c>
      <c r="D63" s="12" t="s">
        <v>46</v>
      </c>
      <c r="E63" s="30">
        <v>163072</v>
      </c>
      <c r="F63" s="13">
        <v>650000</v>
      </c>
      <c r="G63" s="13">
        <v>116700</v>
      </c>
      <c r="H63" s="13">
        <v>130000</v>
      </c>
      <c r="I63" s="13">
        <v>314646</v>
      </c>
      <c r="J63" s="37">
        <v>154687</v>
      </c>
      <c r="K63" s="13">
        <v>195000</v>
      </c>
      <c r="L63" s="37">
        <v>180500</v>
      </c>
      <c r="M63" s="13">
        <v>210000</v>
      </c>
      <c r="N63" s="37">
        <v>219156.6</v>
      </c>
      <c r="O63" s="13">
        <v>146200</v>
      </c>
    </row>
    <row r="64" spans="1:15" ht="13" hidden="1">
      <c r="A64" s="18">
        <v>63</v>
      </c>
      <c r="B64" s="18" t="s">
        <v>37</v>
      </c>
      <c r="C64" s="18" t="s">
        <v>19</v>
      </c>
      <c r="D64" s="12" t="s">
        <v>47</v>
      </c>
      <c r="E64" s="7">
        <v>212520</v>
      </c>
      <c r="F64" s="13">
        <v>900000</v>
      </c>
      <c r="G64" s="13">
        <v>141700</v>
      </c>
      <c r="H64" s="13">
        <v>140000</v>
      </c>
      <c r="I64" s="13">
        <v>581046</v>
      </c>
      <c r="J64" s="13">
        <v>164999</v>
      </c>
      <c r="K64" s="13">
        <v>190000</v>
      </c>
      <c r="L64" s="13">
        <v>200300</v>
      </c>
      <c r="M64" s="13">
        <v>240000</v>
      </c>
      <c r="N64" s="13">
        <v>234811.2</v>
      </c>
      <c r="O64" s="13">
        <v>235500</v>
      </c>
    </row>
    <row r="65" spans="1:28" ht="13" hidden="1">
      <c r="A65" s="18">
        <v>64</v>
      </c>
      <c r="B65" s="18" t="s">
        <v>37</v>
      </c>
      <c r="C65" s="18" t="s">
        <v>16</v>
      </c>
      <c r="D65" s="12" t="s">
        <v>48</v>
      </c>
      <c r="E65" s="7">
        <v>91448</v>
      </c>
      <c r="F65" s="13">
        <v>216667</v>
      </c>
      <c r="G65" s="13">
        <v>83240</v>
      </c>
      <c r="H65" s="13">
        <v>99000</v>
      </c>
      <c r="I65" s="13">
        <v>230511</v>
      </c>
      <c r="J65" s="13">
        <v>82138</v>
      </c>
      <c r="K65" s="13">
        <v>153000</v>
      </c>
      <c r="L65" s="13">
        <v>90500</v>
      </c>
      <c r="M65" s="13">
        <v>140000</v>
      </c>
      <c r="N65" s="13">
        <v>86430.5</v>
      </c>
      <c r="O65" s="13">
        <v>99200</v>
      </c>
    </row>
    <row r="66" spans="1:28" ht="13" hidden="1">
      <c r="A66" s="18">
        <v>65</v>
      </c>
      <c r="B66" s="18" t="s">
        <v>37</v>
      </c>
      <c r="C66" s="18" t="s">
        <v>18</v>
      </c>
      <c r="D66" s="12" t="s">
        <v>49</v>
      </c>
      <c r="E66" s="30">
        <v>92092</v>
      </c>
      <c r="F66" s="20">
        <v>261111</v>
      </c>
      <c r="G66" s="23">
        <v>84540</v>
      </c>
      <c r="H66" s="23">
        <v>103000</v>
      </c>
      <c r="I66" s="20">
        <v>265974</v>
      </c>
      <c r="J66" s="37">
        <v>86245</v>
      </c>
      <c r="K66" s="26">
        <v>143000</v>
      </c>
      <c r="L66" s="37">
        <v>109400</v>
      </c>
      <c r="M66" s="20">
        <v>147000</v>
      </c>
      <c r="N66" s="37">
        <v>88000.900000000009</v>
      </c>
      <c r="O66" s="26">
        <v>108100</v>
      </c>
    </row>
    <row r="67" spans="1:28" ht="13" hidden="1">
      <c r="A67" s="18">
        <v>66</v>
      </c>
      <c r="B67" s="18" t="s">
        <v>37</v>
      </c>
      <c r="C67" s="18" t="s">
        <v>19</v>
      </c>
      <c r="D67" s="12" t="s">
        <v>48</v>
      </c>
      <c r="E67" s="7">
        <v>145475</v>
      </c>
      <c r="F67" s="13">
        <v>372222</v>
      </c>
      <c r="G67" s="13">
        <v>109540</v>
      </c>
      <c r="H67" s="13">
        <v>111000</v>
      </c>
      <c r="I67" s="13">
        <v>491165</v>
      </c>
      <c r="J67" s="13">
        <v>91994</v>
      </c>
      <c r="K67" s="13">
        <v>138000</v>
      </c>
      <c r="L67" s="13">
        <v>127300</v>
      </c>
      <c r="M67" s="13">
        <v>168000</v>
      </c>
      <c r="N67" s="13">
        <v>94287.7</v>
      </c>
      <c r="O67" s="13">
        <v>154900</v>
      </c>
    </row>
    <row r="68" spans="1:28" ht="13" hidden="1">
      <c r="A68" s="18">
        <v>67</v>
      </c>
      <c r="B68" s="18" t="s">
        <v>37</v>
      </c>
      <c r="C68" s="18" t="s">
        <v>16</v>
      </c>
      <c r="D68" s="12" t="s">
        <v>50</v>
      </c>
      <c r="E68" s="7">
        <v>92736</v>
      </c>
      <c r="F68" s="13">
        <v>254167</v>
      </c>
      <c r="G68" s="13">
        <v>85180</v>
      </c>
      <c r="H68" s="13">
        <v>100000</v>
      </c>
      <c r="I68" s="13">
        <v>233549</v>
      </c>
      <c r="J68" s="13">
        <v>84023</v>
      </c>
      <c r="K68" s="13">
        <v>160000</v>
      </c>
      <c r="L68" s="13">
        <v>89900</v>
      </c>
      <c r="M68" s="13">
        <v>146000</v>
      </c>
      <c r="N68" s="13">
        <v>87698</v>
      </c>
      <c r="O68" s="13">
        <v>100700</v>
      </c>
      <c r="AA68" s="10"/>
      <c r="AB68" s="10"/>
    </row>
    <row r="69" spans="1:28" ht="13" hidden="1">
      <c r="A69" s="18">
        <v>68</v>
      </c>
      <c r="B69" s="18" t="s">
        <v>37</v>
      </c>
      <c r="C69" s="18" t="s">
        <v>18</v>
      </c>
      <c r="D69" s="12" t="s">
        <v>50</v>
      </c>
      <c r="E69" s="30">
        <v>93380</v>
      </c>
      <c r="F69" s="13">
        <v>298611</v>
      </c>
      <c r="G69" s="13">
        <v>86480</v>
      </c>
      <c r="H69" s="13">
        <v>105000</v>
      </c>
      <c r="I69" s="13">
        <v>269480</v>
      </c>
      <c r="J69" s="37">
        <v>88225</v>
      </c>
      <c r="K69" s="13">
        <v>150000</v>
      </c>
      <c r="L69" s="37">
        <v>99000</v>
      </c>
      <c r="M69" s="13">
        <v>153300</v>
      </c>
      <c r="N69" s="37">
        <v>89293.1</v>
      </c>
      <c r="O69" s="13">
        <v>109600</v>
      </c>
    </row>
    <row r="70" spans="1:28" ht="13" hidden="1">
      <c r="A70" s="18">
        <v>69</v>
      </c>
      <c r="B70" s="18" t="s">
        <v>37</v>
      </c>
      <c r="C70" s="18" t="s">
        <v>19</v>
      </c>
      <c r="D70" s="12" t="s">
        <v>50</v>
      </c>
      <c r="E70" s="7">
        <v>145475</v>
      </c>
      <c r="F70" s="13">
        <v>409722</v>
      </c>
      <c r="G70" s="13">
        <v>111480</v>
      </c>
      <c r="H70" s="13">
        <v>113000</v>
      </c>
      <c r="I70" s="13">
        <v>497639</v>
      </c>
      <c r="J70" s="13">
        <v>94106</v>
      </c>
      <c r="K70" s="13">
        <v>145000</v>
      </c>
      <c r="L70" s="13">
        <v>120000</v>
      </c>
      <c r="M70" s="13">
        <v>175200</v>
      </c>
      <c r="N70" s="13">
        <v>95670.900000000009</v>
      </c>
      <c r="O70" s="13">
        <v>156300</v>
      </c>
    </row>
    <row r="71" spans="1:28" ht="13" hidden="1">
      <c r="A71" s="18">
        <v>70</v>
      </c>
      <c r="B71" s="18" t="s">
        <v>37</v>
      </c>
      <c r="C71" s="18" t="s">
        <v>16</v>
      </c>
      <c r="D71" s="12" t="s">
        <v>51</v>
      </c>
      <c r="E71" s="7">
        <v>129920</v>
      </c>
      <c r="F71" s="13">
        <v>390000</v>
      </c>
      <c r="G71" s="13">
        <v>153500</v>
      </c>
      <c r="H71" s="13">
        <v>110000</v>
      </c>
      <c r="I71" s="13">
        <v>250401</v>
      </c>
      <c r="J71" s="13">
        <v>214768</v>
      </c>
      <c r="K71" s="13">
        <v>210000</v>
      </c>
      <c r="L71" s="13">
        <v>170800</v>
      </c>
      <c r="M71" s="13">
        <v>240000</v>
      </c>
      <c r="N71" s="13">
        <v>214623.5</v>
      </c>
      <c r="O71" s="13">
        <v>142600</v>
      </c>
    </row>
    <row r="72" spans="1:28" ht="13" hidden="1">
      <c r="A72" s="18">
        <v>71</v>
      </c>
      <c r="B72" s="18" t="s">
        <v>37</v>
      </c>
      <c r="C72" s="18" t="s">
        <v>18</v>
      </c>
      <c r="D72" s="12" t="s">
        <v>52</v>
      </c>
      <c r="E72" s="30">
        <v>131040</v>
      </c>
      <c r="F72" s="13">
        <v>490000</v>
      </c>
      <c r="G72" s="13">
        <v>155500</v>
      </c>
      <c r="H72" s="13">
        <v>115000</v>
      </c>
      <c r="I72" s="13">
        <v>288924</v>
      </c>
      <c r="J72" s="37">
        <v>225506</v>
      </c>
      <c r="K72" s="13">
        <v>200000</v>
      </c>
      <c r="L72" s="37">
        <v>172500</v>
      </c>
      <c r="M72" s="13">
        <v>252000</v>
      </c>
      <c r="N72" s="37">
        <v>218526.1</v>
      </c>
      <c r="O72" s="13">
        <v>163700</v>
      </c>
    </row>
    <row r="73" spans="1:28" ht="13" hidden="1">
      <c r="A73" s="18">
        <v>72</v>
      </c>
      <c r="B73" s="18" t="s">
        <v>37</v>
      </c>
      <c r="C73" s="18" t="s">
        <v>19</v>
      </c>
      <c r="D73" s="12" t="s">
        <v>51</v>
      </c>
      <c r="E73" s="7">
        <v>174800</v>
      </c>
      <c r="F73" s="13">
        <v>740000</v>
      </c>
      <c r="G73" s="13">
        <v>185500</v>
      </c>
      <c r="H73" s="13">
        <v>124000</v>
      </c>
      <c r="I73" s="13">
        <v>533546</v>
      </c>
      <c r="J73" s="13">
        <v>240540</v>
      </c>
      <c r="K73" s="13">
        <v>195000</v>
      </c>
      <c r="L73" s="13">
        <v>191200</v>
      </c>
      <c r="M73" s="13">
        <v>288000</v>
      </c>
      <c r="N73" s="13">
        <v>234135.2</v>
      </c>
      <c r="O73" s="13">
        <v>259300</v>
      </c>
    </row>
    <row r="74" spans="1:28" ht="13" hidden="1">
      <c r="A74" s="18">
        <v>73</v>
      </c>
      <c r="B74" s="18" t="s">
        <v>37</v>
      </c>
      <c r="C74" s="18" t="s">
        <v>16</v>
      </c>
      <c r="D74" s="12" t="s">
        <v>53</v>
      </c>
      <c r="E74" s="7">
        <v>448000</v>
      </c>
      <c r="F74" s="13">
        <v>813471</v>
      </c>
      <c r="G74" s="13">
        <v>383900</v>
      </c>
      <c r="H74" s="13">
        <v>337000</v>
      </c>
      <c r="I74" s="13">
        <v>614572</v>
      </c>
      <c r="J74" s="13">
        <v>518085</v>
      </c>
      <c r="K74" s="13">
        <v>499000</v>
      </c>
      <c r="L74" s="13">
        <v>522000</v>
      </c>
      <c r="M74" s="13">
        <v>810000</v>
      </c>
      <c r="N74" s="13">
        <v>674066.9</v>
      </c>
      <c r="O74" s="13">
        <v>367700</v>
      </c>
    </row>
    <row r="75" spans="1:28" ht="13" hidden="1">
      <c r="A75" s="18">
        <v>74</v>
      </c>
      <c r="B75" s="18" t="s">
        <v>37</v>
      </c>
      <c r="C75" s="18" t="s">
        <v>18</v>
      </c>
      <c r="D75" s="12" t="s">
        <v>53</v>
      </c>
      <c r="E75" s="30">
        <v>459200</v>
      </c>
      <c r="F75" s="13">
        <v>931118</v>
      </c>
      <c r="G75" s="13">
        <v>393900</v>
      </c>
      <c r="H75" s="13">
        <v>351000</v>
      </c>
      <c r="I75" s="13">
        <v>709122</v>
      </c>
      <c r="J75" s="37">
        <v>543989</v>
      </c>
      <c r="K75" s="13">
        <v>489000</v>
      </c>
      <c r="L75" s="37">
        <v>537800</v>
      </c>
      <c r="M75" s="13">
        <v>850500</v>
      </c>
      <c r="N75" s="37">
        <v>686323.3</v>
      </c>
      <c r="O75" s="13">
        <v>389500</v>
      </c>
    </row>
    <row r="76" spans="1:28" ht="13" hidden="1">
      <c r="A76" s="18">
        <v>75</v>
      </c>
      <c r="B76" s="18" t="s">
        <v>37</v>
      </c>
      <c r="C76" s="18" t="s">
        <v>19</v>
      </c>
      <c r="D76" s="12" t="s">
        <v>53</v>
      </c>
      <c r="E76" s="7">
        <v>586500</v>
      </c>
      <c r="F76" s="13">
        <v>1225235</v>
      </c>
      <c r="G76" s="13">
        <v>608900</v>
      </c>
      <c r="H76" s="13">
        <v>379000</v>
      </c>
      <c r="I76" s="13">
        <v>1309512</v>
      </c>
      <c r="J76" s="13">
        <v>580255</v>
      </c>
      <c r="K76" s="13">
        <v>484000</v>
      </c>
      <c r="L76" s="13">
        <v>579400</v>
      </c>
      <c r="M76" s="13">
        <v>972000</v>
      </c>
      <c r="N76" s="13">
        <v>735346.3</v>
      </c>
      <c r="O76" s="13">
        <v>590500</v>
      </c>
    </row>
    <row r="77" spans="1:28" ht="13" hidden="1">
      <c r="A77" s="18">
        <v>76</v>
      </c>
      <c r="B77" s="18" t="s">
        <v>37</v>
      </c>
      <c r="C77" s="18" t="s">
        <v>16</v>
      </c>
      <c r="D77" s="12" t="s">
        <v>54</v>
      </c>
      <c r="E77" s="7">
        <v>448000</v>
      </c>
      <c r="F77" s="13">
        <v>717000</v>
      </c>
      <c r="G77" s="13">
        <v>408900</v>
      </c>
      <c r="H77" s="13">
        <v>337000</v>
      </c>
      <c r="I77" s="13">
        <v>614572</v>
      </c>
      <c r="J77" s="13">
        <v>518085</v>
      </c>
      <c r="K77" s="13">
        <v>499000</v>
      </c>
      <c r="L77" s="13">
        <v>538200</v>
      </c>
      <c r="M77" s="13">
        <v>810000</v>
      </c>
      <c r="N77" s="13">
        <v>707218.20000000007</v>
      </c>
      <c r="O77" s="13">
        <v>367700</v>
      </c>
    </row>
    <row r="78" spans="1:28" ht="13" hidden="1">
      <c r="A78" s="18">
        <v>77</v>
      </c>
      <c r="B78" s="18" t="s">
        <v>37</v>
      </c>
      <c r="C78" s="18" t="s">
        <v>18</v>
      </c>
      <c r="D78" s="12" t="s">
        <v>55</v>
      </c>
      <c r="E78" s="30">
        <v>459200</v>
      </c>
      <c r="F78" s="13">
        <v>787000</v>
      </c>
      <c r="G78" s="13">
        <v>428900</v>
      </c>
      <c r="H78" s="13">
        <v>351000</v>
      </c>
      <c r="I78" s="13">
        <v>709122</v>
      </c>
      <c r="J78" s="37">
        <v>543989</v>
      </c>
      <c r="K78" s="13">
        <v>489000</v>
      </c>
      <c r="L78" s="37">
        <v>543500</v>
      </c>
      <c r="M78" s="13">
        <v>850500</v>
      </c>
      <c r="N78" s="37">
        <v>720077.8</v>
      </c>
      <c r="O78" s="13">
        <v>389500</v>
      </c>
    </row>
    <row r="79" spans="1:28" ht="13" hidden="1">
      <c r="A79" s="18">
        <v>78</v>
      </c>
      <c r="B79" s="18" t="s">
        <v>37</v>
      </c>
      <c r="C79" s="18" t="s">
        <v>19</v>
      </c>
      <c r="D79" s="12" t="s">
        <v>54</v>
      </c>
      <c r="E79" s="7">
        <v>571200</v>
      </c>
      <c r="F79" s="13">
        <v>887000</v>
      </c>
      <c r="G79" s="13">
        <v>608900</v>
      </c>
      <c r="H79" s="13">
        <v>379000</v>
      </c>
      <c r="I79" s="13">
        <v>1309512</v>
      </c>
      <c r="J79" s="13">
        <v>580255</v>
      </c>
      <c r="K79" s="13">
        <v>484000</v>
      </c>
      <c r="L79" s="13">
        <v>601400</v>
      </c>
      <c r="M79" s="13">
        <v>972000</v>
      </c>
      <c r="N79" s="13">
        <v>771511</v>
      </c>
      <c r="O79" s="13">
        <v>590500</v>
      </c>
    </row>
    <row r="80" spans="1:28" ht="13" hidden="1">
      <c r="A80" s="18">
        <v>79</v>
      </c>
      <c r="B80" s="18" t="s">
        <v>37</v>
      </c>
      <c r="C80" s="18" t="s">
        <v>16</v>
      </c>
      <c r="D80" s="12" t="s">
        <v>56</v>
      </c>
      <c r="E80" s="7">
        <v>107520</v>
      </c>
      <c r="F80" s="13">
        <v>670000</v>
      </c>
      <c r="G80" s="13">
        <v>196300</v>
      </c>
      <c r="H80" s="13">
        <v>75000</v>
      </c>
      <c r="I80" s="13">
        <v>211030</v>
      </c>
      <c r="J80" s="13">
        <v>163228</v>
      </c>
      <c r="K80" s="13">
        <v>188627</v>
      </c>
      <c r="L80" s="13">
        <v>129600</v>
      </c>
      <c r="M80" s="13">
        <v>230000</v>
      </c>
      <c r="N80" s="13">
        <v>158715.70000000001</v>
      </c>
      <c r="O80" s="13">
        <v>89400</v>
      </c>
    </row>
    <row r="81" spans="1:15" ht="13" hidden="1">
      <c r="A81" s="18">
        <v>80</v>
      </c>
      <c r="B81" s="18" t="s">
        <v>37</v>
      </c>
      <c r="C81" s="18" t="s">
        <v>18</v>
      </c>
      <c r="D81" s="12" t="s">
        <v>56</v>
      </c>
      <c r="E81" s="30">
        <v>108640</v>
      </c>
      <c r="F81" s="13">
        <v>800000</v>
      </c>
      <c r="G81" s="13">
        <v>204300</v>
      </c>
      <c r="H81" s="13">
        <v>78000</v>
      </c>
      <c r="I81" s="13">
        <v>243497</v>
      </c>
      <c r="J81" s="37">
        <v>171389</v>
      </c>
      <c r="K81" s="13">
        <v>178627</v>
      </c>
      <c r="L81" s="37">
        <v>132500</v>
      </c>
      <c r="M81" s="13">
        <v>241500</v>
      </c>
      <c r="N81" s="37">
        <v>161600.4</v>
      </c>
      <c r="O81" s="13">
        <v>138000</v>
      </c>
    </row>
    <row r="82" spans="1:15" ht="13" hidden="1">
      <c r="A82" s="18">
        <v>81</v>
      </c>
      <c r="B82" s="18" t="s">
        <v>37</v>
      </c>
      <c r="C82" s="18" t="s">
        <v>19</v>
      </c>
      <c r="D82" s="12" t="s">
        <v>57</v>
      </c>
      <c r="E82" s="7">
        <v>140300</v>
      </c>
      <c r="F82" s="13">
        <v>1220000</v>
      </c>
      <c r="G82" s="13">
        <v>284300</v>
      </c>
      <c r="H82" s="13">
        <v>84000</v>
      </c>
      <c r="I82" s="13">
        <v>449657</v>
      </c>
      <c r="J82" s="13">
        <v>182815</v>
      </c>
      <c r="K82" s="13">
        <v>173627</v>
      </c>
      <c r="L82" s="13">
        <v>137800</v>
      </c>
      <c r="M82" s="13">
        <v>276000</v>
      </c>
      <c r="N82" s="13">
        <v>173144.4</v>
      </c>
      <c r="O82" s="13">
        <v>339000</v>
      </c>
    </row>
    <row r="83" spans="1:15" ht="13" hidden="1">
      <c r="A83" s="18">
        <v>82</v>
      </c>
      <c r="B83" s="18" t="s">
        <v>37</v>
      </c>
      <c r="C83" s="18" t="s">
        <v>16</v>
      </c>
      <c r="D83" s="12" t="s">
        <v>58</v>
      </c>
      <c r="E83" s="7">
        <v>324800</v>
      </c>
      <c r="F83" s="13">
        <v>631096</v>
      </c>
      <c r="G83" s="13">
        <v>226250</v>
      </c>
      <c r="H83" s="13">
        <v>181000</v>
      </c>
      <c r="I83" s="13">
        <v>502051</v>
      </c>
      <c r="J83" s="13">
        <v>453115</v>
      </c>
      <c r="K83" s="13">
        <v>408000</v>
      </c>
      <c r="L83" s="13">
        <v>258000</v>
      </c>
      <c r="M83" s="13">
        <v>420000</v>
      </c>
      <c r="N83" s="13">
        <v>327356.90000000002</v>
      </c>
      <c r="O83" s="13">
        <v>243800</v>
      </c>
    </row>
    <row r="84" spans="1:15" ht="13">
      <c r="A84" s="18">
        <v>83</v>
      </c>
      <c r="B84" s="18" t="s">
        <v>37</v>
      </c>
      <c r="C84" s="18" t="s">
        <v>18</v>
      </c>
      <c r="D84" s="12" t="s">
        <v>58</v>
      </c>
      <c r="E84" s="30">
        <v>330400</v>
      </c>
      <c r="F84" s="13">
        <v>658493</v>
      </c>
      <c r="G84" s="13">
        <v>228250</v>
      </c>
      <c r="H84" s="13">
        <v>188000</v>
      </c>
      <c r="I84" s="13">
        <v>579290</v>
      </c>
      <c r="J84" s="37">
        <v>475770</v>
      </c>
      <c r="K84" s="13">
        <v>398000</v>
      </c>
      <c r="L84" s="37">
        <v>264400</v>
      </c>
      <c r="M84" s="13">
        <v>441000</v>
      </c>
      <c r="N84" s="37">
        <v>333308.3</v>
      </c>
      <c r="O84" s="13">
        <v>274900</v>
      </c>
    </row>
    <row r="85" spans="1:15" ht="13" hidden="1">
      <c r="A85" s="18">
        <v>84</v>
      </c>
      <c r="B85" s="18" t="s">
        <v>37</v>
      </c>
      <c r="C85" s="18" t="s">
        <v>19</v>
      </c>
      <c r="D85" s="12" t="s">
        <v>59</v>
      </c>
      <c r="E85" s="7">
        <v>403200</v>
      </c>
      <c r="F85" s="13">
        <v>726986</v>
      </c>
      <c r="G85" s="13">
        <v>278250</v>
      </c>
      <c r="H85" s="13">
        <v>203000</v>
      </c>
      <c r="I85" s="13">
        <v>1069755</v>
      </c>
      <c r="J85" s="13">
        <v>507488</v>
      </c>
      <c r="K85" s="13">
        <v>393000</v>
      </c>
      <c r="L85" s="13">
        <v>273900</v>
      </c>
      <c r="M85" s="13">
        <v>504000</v>
      </c>
      <c r="N85" s="13">
        <v>357116.5</v>
      </c>
      <c r="O85" s="13">
        <v>424000</v>
      </c>
    </row>
    <row r="86" spans="1:15" ht="13" hidden="1">
      <c r="A86" s="18">
        <v>85</v>
      </c>
      <c r="B86" s="18" t="s">
        <v>37</v>
      </c>
      <c r="C86" s="18" t="s">
        <v>16</v>
      </c>
      <c r="D86" s="12" t="s">
        <v>60</v>
      </c>
      <c r="E86" s="7">
        <v>148350</v>
      </c>
      <c r="F86" s="13">
        <v>750000</v>
      </c>
      <c r="G86" s="13">
        <v>99150</v>
      </c>
      <c r="H86" s="13">
        <v>102000</v>
      </c>
      <c r="I86" s="13">
        <v>272693</v>
      </c>
      <c r="J86" s="13">
        <v>194823</v>
      </c>
      <c r="K86" s="13">
        <v>340000</v>
      </c>
      <c r="L86" s="13">
        <v>180000</v>
      </c>
      <c r="M86" s="13">
        <v>200000</v>
      </c>
      <c r="N86" s="13">
        <v>232904.1</v>
      </c>
      <c r="O86" s="13">
        <v>136100</v>
      </c>
    </row>
    <row r="87" spans="1:15" ht="13" hidden="1">
      <c r="A87" s="18">
        <v>86</v>
      </c>
      <c r="B87" s="18" t="s">
        <v>37</v>
      </c>
      <c r="C87" s="18" t="s">
        <v>18</v>
      </c>
      <c r="D87" s="12" t="s">
        <v>60</v>
      </c>
      <c r="E87" s="30">
        <v>150080</v>
      </c>
      <c r="F87" s="13">
        <v>880000</v>
      </c>
      <c r="G87" s="13">
        <v>101150</v>
      </c>
      <c r="H87" s="13">
        <v>106000</v>
      </c>
      <c r="I87" s="13">
        <v>314646</v>
      </c>
      <c r="J87" s="37">
        <v>204564</v>
      </c>
      <c r="K87" s="13">
        <v>330000</v>
      </c>
      <c r="L87" s="37">
        <v>183000</v>
      </c>
      <c r="M87" s="13">
        <v>210000</v>
      </c>
      <c r="N87" s="37">
        <v>237138.2</v>
      </c>
      <c r="O87" s="13">
        <v>146200</v>
      </c>
    </row>
    <row r="88" spans="1:15" ht="13" hidden="1">
      <c r="A88" s="18">
        <v>87</v>
      </c>
      <c r="B88" s="18" t="s">
        <v>37</v>
      </c>
      <c r="C88" s="18" t="s">
        <v>19</v>
      </c>
      <c r="D88" s="12" t="s">
        <v>60</v>
      </c>
      <c r="E88" s="7">
        <v>194350</v>
      </c>
      <c r="F88" s="13">
        <v>1300000</v>
      </c>
      <c r="G88" s="13">
        <v>132150</v>
      </c>
      <c r="H88" s="13">
        <v>114000</v>
      </c>
      <c r="I88" s="13">
        <v>581046</v>
      </c>
      <c r="J88" s="13">
        <v>218201</v>
      </c>
      <c r="K88" s="13">
        <v>325000</v>
      </c>
      <c r="L88" s="13">
        <v>194000</v>
      </c>
      <c r="M88" s="13">
        <v>240000</v>
      </c>
      <c r="N88" s="13">
        <v>254077.2</v>
      </c>
      <c r="O88" s="13">
        <v>235500</v>
      </c>
    </row>
    <row r="89" spans="1:15" ht="13" hidden="1">
      <c r="A89" s="18">
        <v>88</v>
      </c>
      <c r="B89" s="18" t="s">
        <v>37</v>
      </c>
      <c r="C89" s="18" t="s">
        <v>16</v>
      </c>
      <c r="D89" s="12" t="s">
        <v>61</v>
      </c>
      <c r="E89" s="7">
        <v>175840</v>
      </c>
      <c r="F89" s="13">
        <v>321096</v>
      </c>
      <c r="G89" s="13">
        <v>99300</v>
      </c>
      <c r="H89" s="13">
        <v>102000</v>
      </c>
      <c r="I89" s="13">
        <v>291404</v>
      </c>
      <c r="J89" s="13">
        <v>259590</v>
      </c>
      <c r="K89" s="13">
        <v>365000</v>
      </c>
      <c r="L89" s="13">
        <v>164400</v>
      </c>
      <c r="M89" s="13">
        <v>260000</v>
      </c>
      <c r="N89" s="13">
        <v>224822</v>
      </c>
      <c r="O89" s="13">
        <v>175000</v>
      </c>
    </row>
    <row r="90" spans="1:15" ht="13" hidden="1">
      <c r="A90" s="18">
        <v>89</v>
      </c>
      <c r="B90" s="18" t="s">
        <v>37</v>
      </c>
      <c r="C90" s="18" t="s">
        <v>18</v>
      </c>
      <c r="D90" s="12" t="s">
        <v>62</v>
      </c>
      <c r="E90" s="30">
        <v>176960</v>
      </c>
      <c r="F90" s="13">
        <v>348493</v>
      </c>
      <c r="G90" s="13">
        <v>105300</v>
      </c>
      <c r="H90" s="13">
        <v>106000</v>
      </c>
      <c r="I90" s="13">
        <v>336236</v>
      </c>
      <c r="J90" s="37">
        <v>272569</v>
      </c>
      <c r="K90" s="13">
        <v>355000</v>
      </c>
      <c r="L90" s="37">
        <v>169500</v>
      </c>
      <c r="M90" s="13">
        <v>273000</v>
      </c>
      <c r="N90" s="37">
        <v>228910.5</v>
      </c>
      <c r="O90" s="13">
        <v>190100</v>
      </c>
    </row>
    <row r="91" spans="1:15" ht="13" hidden="1">
      <c r="A91" s="18">
        <v>90</v>
      </c>
      <c r="B91" s="18" t="s">
        <v>37</v>
      </c>
      <c r="C91" s="18" t="s">
        <v>19</v>
      </c>
      <c r="D91" s="12" t="s">
        <v>61</v>
      </c>
      <c r="E91" s="7">
        <v>211600</v>
      </c>
      <c r="F91" s="13">
        <v>416986</v>
      </c>
      <c r="G91" s="13">
        <v>127300</v>
      </c>
      <c r="H91" s="13">
        <v>114000</v>
      </c>
      <c r="I91" s="13">
        <v>620915</v>
      </c>
      <c r="J91" s="13">
        <v>290741</v>
      </c>
      <c r="K91" s="13">
        <v>350000</v>
      </c>
      <c r="L91" s="13">
        <v>176100</v>
      </c>
      <c r="M91" s="13">
        <v>312000</v>
      </c>
      <c r="N91" s="13">
        <v>245260.6</v>
      </c>
      <c r="O91" s="13">
        <v>480500</v>
      </c>
    </row>
    <row r="92" spans="1:15" ht="13" hidden="1">
      <c r="A92" s="18">
        <v>91</v>
      </c>
      <c r="B92" s="18" t="s">
        <v>37</v>
      </c>
      <c r="C92" s="18" t="s">
        <v>16</v>
      </c>
      <c r="D92" s="12" t="s">
        <v>63</v>
      </c>
      <c r="E92" s="7">
        <v>324800</v>
      </c>
      <c r="F92" s="13">
        <v>640847</v>
      </c>
      <c r="G92" s="13">
        <v>226250</v>
      </c>
      <c r="H92" s="13">
        <v>181000</v>
      </c>
      <c r="I92" s="13">
        <v>502051</v>
      </c>
      <c r="J92" s="13">
        <v>403580</v>
      </c>
      <c r="K92" s="13">
        <v>408000</v>
      </c>
      <c r="L92" s="13">
        <v>258800</v>
      </c>
      <c r="M92" s="13">
        <v>420000</v>
      </c>
      <c r="N92" s="13">
        <v>327356.90000000002</v>
      </c>
      <c r="O92" s="13">
        <v>243800</v>
      </c>
    </row>
    <row r="93" spans="1:15" ht="13" hidden="1">
      <c r="A93" s="18">
        <v>92</v>
      </c>
      <c r="B93" s="18" t="s">
        <v>37</v>
      </c>
      <c r="C93" s="18" t="s">
        <v>18</v>
      </c>
      <c r="D93" s="12" t="s">
        <v>64</v>
      </c>
      <c r="E93" s="30">
        <v>330400</v>
      </c>
      <c r="F93" s="13">
        <v>674746</v>
      </c>
      <c r="G93" s="13">
        <v>228250</v>
      </c>
      <c r="H93" s="13">
        <v>188000</v>
      </c>
      <c r="I93" s="13">
        <v>579290</v>
      </c>
      <c r="J93" s="37">
        <v>423759</v>
      </c>
      <c r="K93" s="13">
        <v>398000</v>
      </c>
      <c r="L93" s="37">
        <v>262100</v>
      </c>
      <c r="M93" s="13">
        <v>441000</v>
      </c>
      <c r="N93" s="37">
        <v>333308.3</v>
      </c>
      <c r="O93" s="13">
        <v>274900</v>
      </c>
    </row>
    <row r="94" spans="1:15" ht="13" hidden="1">
      <c r="A94" s="18">
        <v>93</v>
      </c>
      <c r="B94" s="18" t="s">
        <v>37</v>
      </c>
      <c r="C94" s="18" t="s">
        <v>19</v>
      </c>
      <c r="D94" s="12" t="s">
        <v>63</v>
      </c>
      <c r="E94" s="7">
        <v>414000</v>
      </c>
      <c r="F94" s="13">
        <v>759492</v>
      </c>
      <c r="G94" s="13">
        <v>278250</v>
      </c>
      <c r="H94" s="13">
        <v>203000</v>
      </c>
      <c r="I94" s="13">
        <v>1069755</v>
      </c>
      <c r="J94" s="13">
        <v>452010</v>
      </c>
      <c r="K94" s="13">
        <v>393000</v>
      </c>
      <c r="L94" s="13">
        <v>275400</v>
      </c>
      <c r="M94" s="13">
        <v>504000</v>
      </c>
      <c r="N94" s="13">
        <v>344116.5</v>
      </c>
      <c r="O94" s="13">
        <v>424000</v>
      </c>
    </row>
    <row r="95" spans="1:15" ht="13" hidden="1">
      <c r="A95" s="18">
        <v>94</v>
      </c>
      <c r="B95" s="18" t="s">
        <v>37</v>
      </c>
      <c r="C95" s="18" t="s">
        <v>16</v>
      </c>
      <c r="D95" s="12" t="s">
        <v>65</v>
      </c>
      <c r="E95" s="7">
        <v>301280</v>
      </c>
      <c r="F95" s="13">
        <v>770847</v>
      </c>
      <c r="G95" s="13">
        <v>418000</v>
      </c>
      <c r="H95" s="13">
        <v>303000</v>
      </c>
      <c r="I95" s="13">
        <v>406167</v>
      </c>
      <c r="J95" s="13">
        <v>432509</v>
      </c>
      <c r="K95" s="13">
        <v>509382</v>
      </c>
      <c r="L95" s="13">
        <v>492900</v>
      </c>
      <c r="M95" s="13">
        <v>790000</v>
      </c>
      <c r="N95" s="13">
        <v>636595.70000000007</v>
      </c>
      <c r="O95" s="13">
        <v>263200</v>
      </c>
    </row>
    <row r="96" spans="1:15" ht="13" hidden="1">
      <c r="A96" s="18">
        <v>95</v>
      </c>
      <c r="B96" s="18" t="s">
        <v>37</v>
      </c>
      <c r="C96" s="18" t="s">
        <v>18</v>
      </c>
      <c r="D96" s="12" t="s">
        <v>65</v>
      </c>
      <c r="E96" s="30">
        <v>312480</v>
      </c>
      <c r="F96" s="13">
        <v>804746</v>
      </c>
      <c r="G96" s="13">
        <v>428000</v>
      </c>
      <c r="H96" s="13">
        <v>315000</v>
      </c>
      <c r="I96" s="13">
        <v>468654</v>
      </c>
      <c r="J96" s="37">
        <v>454134</v>
      </c>
      <c r="K96" s="13">
        <v>499382</v>
      </c>
      <c r="L96" s="37">
        <v>501100</v>
      </c>
      <c r="M96" s="13">
        <v>829500</v>
      </c>
      <c r="N96" s="37">
        <v>648169.6</v>
      </c>
      <c r="O96" s="13">
        <v>277200</v>
      </c>
    </row>
    <row r="97" spans="1:15" ht="13" hidden="1">
      <c r="A97" s="18">
        <v>96</v>
      </c>
      <c r="B97" s="18" t="s">
        <v>37</v>
      </c>
      <c r="C97" s="18" t="s">
        <v>19</v>
      </c>
      <c r="D97" s="12" t="s">
        <v>65</v>
      </c>
      <c r="E97" s="7">
        <v>366850</v>
      </c>
      <c r="F97" s="13">
        <v>889492</v>
      </c>
      <c r="G97" s="13">
        <v>588000</v>
      </c>
      <c r="H97" s="13">
        <v>340000</v>
      </c>
      <c r="I97" s="13">
        <v>865448</v>
      </c>
      <c r="J97" s="13">
        <v>484410</v>
      </c>
      <c r="K97" s="13">
        <v>494382</v>
      </c>
      <c r="L97" s="13">
        <v>532400</v>
      </c>
      <c r="M97" s="13">
        <v>948000</v>
      </c>
      <c r="N97" s="13">
        <v>694467.8</v>
      </c>
      <c r="O97" s="13">
        <v>430500</v>
      </c>
    </row>
    <row r="98" spans="1:15" ht="13" hidden="1">
      <c r="A98" s="18">
        <v>97</v>
      </c>
      <c r="B98" s="18" t="s">
        <v>37</v>
      </c>
      <c r="C98" s="18" t="s">
        <v>16</v>
      </c>
      <c r="D98" s="12" t="s">
        <v>66</v>
      </c>
      <c r="E98" s="7">
        <v>264420</v>
      </c>
      <c r="F98" s="13">
        <v>532000</v>
      </c>
      <c r="G98" s="13">
        <v>525000</v>
      </c>
      <c r="H98" s="13">
        <v>424000</v>
      </c>
      <c r="I98" s="13">
        <v>804205</v>
      </c>
      <c r="J98" s="13">
        <v>374128</v>
      </c>
      <c r="K98" s="13">
        <v>412000</v>
      </c>
      <c r="L98" s="13">
        <v>411171</v>
      </c>
      <c r="M98" s="13">
        <v>520000</v>
      </c>
      <c r="N98" s="13">
        <v>547042.6</v>
      </c>
      <c r="O98" s="13">
        <v>369100</v>
      </c>
    </row>
    <row r="99" spans="1:15" ht="13" hidden="1">
      <c r="A99" s="18">
        <v>98</v>
      </c>
      <c r="B99" s="18" t="s">
        <v>37</v>
      </c>
      <c r="C99" s="18" t="s">
        <v>18</v>
      </c>
      <c r="D99" s="12" t="s">
        <v>66</v>
      </c>
      <c r="E99" s="30">
        <v>266680</v>
      </c>
      <c r="F99" s="13">
        <v>602000</v>
      </c>
      <c r="G99" s="13">
        <v>535000</v>
      </c>
      <c r="H99" s="13">
        <v>441000</v>
      </c>
      <c r="I99" s="13">
        <v>927929</v>
      </c>
      <c r="J99" s="37">
        <v>392835</v>
      </c>
      <c r="K99" s="13">
        <v>402000</v>
      </c>
      <c r="L99" s="37">
        <v>418500</v>
      </c>
      <c r="M99" s="13">
        <v>546000</v>
      </c>
      <c r="N99" s="37">
        <v>556988.9</v>
      </c>
      <c r="O99" s="13">
        <v>413200</v>
      </c>
    </row>
    <row r="100" spans="1:15" ht="13" hidden="1">
      <c r="A100" s="18">
        <v>99</v>
      </c>
      <c r="B100" s="18" t="s">
        <v>37</v>
      </c>
      <c r="C100" s="18" t="s">
        <v>19</v>
      </c>
      <c r="D100" s="12" t="s">
        <v>66</v>
      </c>
      <c r="E100" s="7">
        <v>381800</v>
      </c>
      <c r="F100" s="13">
        <v>702000</v>
      </c>
      <c r="G100" s="13">
        <v>685000</v>
      </c>
      <c r="H100" s="13">
        <v>476000</v>
      </c>
      <c r="I100" s="13">
        <v>1713575</v>
      </c>
      <c r="J100" s="13">
        <v>419023</v>
      </c>
      <c r="K100" s="13">
        <v>397000</v>
      </c>
      <c r="L100" s="13">
        <v>456400</v>
      </c>
      <c r="M100" s="13">
        <v>624000</v>
      </c>
      <c r="N100" s="13">
        <v>596774.1</v>
      </c>
      <c r="O100" s="13">
        <v>669000</v>
      </c>
    </row>
    <row r="101" spans="1:15" ht="13" hidden="1">
      <c r="A101" s="18">
        <v>100</v>
      </c>
      <c r="B101" s="18" t="s">
        <v>37</v>
      </c>
      <c r="C101" s="18" t="s">
        <v>16</v>
      </c>
      <c r="D101" s="12" t="s">
        <v>67</v>
      </c>
      <c r="E101" s="7">
        <v>264420</v>
      </c>
      <c r="F101" s="13">
        <v>685000</v>
      </c>
      <c r="G101" s="13">
        <v>316000</v>
      </c>
      <c r="H101" s="13">
        <v>424000</v>
      </c>
      <c r="I101" s="13">
        <v>587061</v>
      </c>
      <c r="J101" s="13">
        <v>288323</v>
      </c>
      <c r="K101" s="13">
        <v>370000</v>
      </c>
      <c r="L101" s="13">
        <v>420800</v>
      </c>
      <c r="M101" s="13">
        <v>520000</v>
      </c>
      <c r="N101" s="13">
        <v>547042.6</v>
      </c>
      <c r="O101" s="13">
        <v>322200</v>
      </c>
    </row>
    <row r="102" spans="1:15" ht="13" hidden="1">
      <c r="A102" s="18">
        <v>101</v>
      </c>
      <c r="B102" s="18" t="s">
        <v>37</v>
      </c>
      <c r="C102" s="18" t="s">
        <v>18</v>
      </c>
      <c r="D102" s="12" t="s">
        <v>67</v>
      </c>
      <c r="E102" s="30">
        <v>266680</v>
      </c>
      <c r="F102" s="13">
        <v>815000</v>
      </c>
      <c r="G102" s="13">
        <v>321000</v>
      </c>
      <c r="H102" s="13">
        <v>441000</v>
      </c>
      <c r="I102" s="13">
        <v>677378</v>
      </c>
      <c r="J102" s="37">
        <v>302739</v>
      </c>
      <c r="K102" s="13">
        <v>360000</v>
      </c>
      <c r="L102" s="37">
        <v>428900</v>
      </c>
      <c r="M102" s="13">
        <v>546000</v>
      </c>
      <c r="N102" s="37">
        <v>556988.9</v>
      </c>
      <c r="O102" s="13">
        <v>370400</v>
      </c>
    </row>
    <row r="103" spans="1:15" ht="13" hidden="1">
      <c r="A103" s="18">
        <v>102</v>
      </c>
      <c r="B103" s="18" t="s">
        <v>37</v>
      </c>
      <c r="C103" s="18" t="s">
        <v>19</v>
      </c>
      <c r="D103" s="12" t="s">
        <v>67</v>
      </c>
      <c r="E103" s="7">
        <v>381800</v>
      </c>
      <c r="F103" s="13">
        <v>1235000</v>
      </c>
      <c r="G103" s="13">
        <v>421000</v>
      </c>
      <c r="H103" s="13">
        <v>476000</v>
      </c>
      <c r="I103" s="13">
        <v>1250890</v>
      </c>
      <c r="J103" s="13">
        <v>322922</v>
      </c>
      <c r="K103" s="13">
        <v>355000</v>
      </c>
      <c r="L103" s="13">
        <v>460000</v>
      </c>
      <c r="M103" s="13">
        <v>624000</v>
      </c>
      <c r="N103" s="13">
        <v>596774.1</v>
      </c>
      <c r="O103" s="13">
        <v>828000</v>
      </c>
    </row>
    <row r="104" spans="1:15" ht="13" hidden="1">
      <c r="A104" s="18">
        <v>103</v>
      </c>
      <c r="B104" s="18" t="s">
        <v>37</v>
      </c>
      <c r="C104" s="18" t="s">
        <v>16</v>
      </c>
      <c r="D104" s="12" t="s">
        <v>68</v>
      </c>
      <c r="E104" s="7">
        <v>420021</v>
      </c>
      <c r="F104" s="13">
        <v>593000</v>
      </c>
      <c r="G104" s="13">
        <v>670500</v>
      </c>
      <c r="H104" s="13">
        <v>545000</v>
      </c>
      <c r="I104" s="13">
        <v>1130100</v>
      </c>
      <c r="J104" s="13">
        <v>276829</v>
      </c>
      <c r="K104" s="13">
        <v>470000</v>
      </c>
      <c r="L104" s="13">
        <v>510600</v>
      </c>
      <c r="M104" s="13">
        <v>620000</v>
      </c>
      <c r="N104" s="13">
        <v>754486.20000000007</v>
      </c>
      <c r="O104" s="13">
        <v>447400</v>
      </c>
    </row>
    <row r="105" spans="1:15" ht="13" hidden="1">
      <c r="A105" s="18">
        <v>104</v>
      </c>
      <c r="B105" s="18" t="s">
        <v>37</v>
      </c>
      <c r="C105" s="18" t="s">
        <v>18</v>
      </c>
      <c r="D105" s="12" t="s">
        <v>68</v>
      </c>
      <c r="E105" s="30">
        <v>424541</v>
      </c>
      <c r="F105" s="13">
        <v>663000</v>
      </c>
      <c r="G105" s="13">
        <v>680500</v>
      </c>
      <c r="H105" s="13">
        <v>567000</v>
      </c>
      <c r="I105" s="13">
        <v>1303962</v>
      </c>
      <c r="J105" s="37">
        <v>290671</v>
      </c>
      <c r="K105" s="13">
        <v>460000</v>
      </c>
      <c r="L105" s="37">
        <v>522700</v>
      </c>
      <c r="M105" s="13">
        <v>651000</v>
      </c>
      <c r="N105" s="37">
        <v>768203.8</v>
      </c>
      <c r="O105" s="13">
        <v>496000</v>
      </c>
    </row>
    <row r="106" spans="1:15" ht="13" hidden="1">
      <c r="A106" s="18">
        <v>105</v>
      </c>
      <c r="B106" s="18" t="s">
        <v>37</v>
      </c>
      <c r="C106" s="18" t="s">
        <v>19</v>
      </c>
      <c r="D106" s="12" t="s">
        <v>68</v>
      </c>
      <c r="E106" s="7">
        <v>513700</v>
      </c>
      <c r="F106" s="13">
        <v>763000</v>
      </c>
      <c r="G106" s="13">
        <v>830500</v>
      </c>
      <c r="H106" s="13">
        <v>612000</v>
      </c>
      <c r="I106" s="13">
        <v>2407983</v>
      </c>
      <c r="J106" s="13">
        <v>310049</v>
      </c>
      <c r="K106" s="13">
        <v>455000</v>
      </c>
      <c r="L106" s="13">
        <v>572900</v>
      </c>
      <c r="M106" s="13">
        <v>744000</v>
      </c>
      <c r="N106" s="13">
        <v>823075.5</v>
      </c>
      <c r="O106" s="13">
        <v>751000</v>
      </c>
    </row>
    <row r="107" spans="1:15" ht="13" hidden="1">
      <c r="A107" s="18">
        <v>106</v>
      </c>
      <c r="B107" s="18" t="s">
        <v>37</v>
      </c>
      <c r="C107" s="18" t="s">
        <v>16</v>
      </c>
      <c r="D107" s="12" t="s">
        <v>69</v>
      </c>
      <c r="E107" s="7">
        <v>40250</v>
      </c>
      <c r="F107" s="13">
        <v>160000</v>
      </c>
      <c r="G107" s="13">
        <v>47150</v>
      </c>
      <c r="H107" s="13">
        <v>39000</v>
      </c>
      <c r="I107" s="13">
        <v>98219</v>
      </c>
      <c r="J107" s="13">
        <v>51773</v>
      </c>
      <c r="K107" s="13">
        <v>84000</v>
      </c>
      <c r="L107" s="13">
        <v>51100</v>
      </c>
      <c r="M107" s="13">
        <v>80000</v>
      </c>
      <c r="N107" s="13">
        <v>59975.5</v>
      </c>
      <c r="O107" s="13">
        <v>60400</v>
      </c>
    </row>
    <row r="108" spans="1:15" ht="13" hidden="1">
      <c r="A108" s="18">
        <v>107</v>
      </c>
      <c r="B108" s="18" t="s">
        <v>37</v>
      </c>
      <c r="C108" s="18" t="s">
        <v>18</v>
      </c>
      <c r="D108" s="12" t="s">
        <v>70</v>
      </c>
      <c r="E108" s="30">
        <v>40250</v>
      </c>
      <c r="F108" s="13">
        <v>210000</v>
      </c>
      <c r="G108" s="13">
        <v>47650</v>
      </c>
      <c r="H108" s="13">
        <v>41000</v>
      </c>
      <c r="I108" s="13">
        <v>113330</v>
      </c>
      <c r="J108" s="37">
        <v>54361</v>
      </c>
      <c r="K108" s="13">
        <v>74000</v>
      </c>
      <c r="L108" s="37">
        <v>51600</v>
      </c>
      <c r="M108" s="13">
        <v>84000</v>
      </c>
      <c r="N108" s="37">
        <v>61064.9</v>
      </c>
      <c r="O108" s="13">
        <v>65600</v>
      </c>
    </row>
    <row r="109" spans="1:15" ht="13" hidden="1">
      <c r="A109" s="18">
        <v>108</v>
      </c>
      <c r="B109" s="18" t="s">
        <v>37</v>
      </c>
      <c r="C109" s="18" t="s">
        <v>19</v>
      </c>
      <c r="D109" s="12" t="s">
        <v>70</v>
      </c>
      <c r="E109" s="7">
        <v>65550</v>
      </c>
      <c r="F109" s="13">
        <v>280000</v>
      </c>
      <c r="G109" s="13">
        <v>63650</v>
      </c>
      <c r="H109" s="13">
        <v>44000</v>
      </c>
      <c r="I109" s="13">
        <v>209282</v>
      </c>
      <c r="J109" s="13">
        <v>57985</v>
      </c>
      <c r="K109" s="13">
        <v>69000</v>
      </c>
      <c r="L109" s="13">
        <v>57300</v>
      </c>
      <c r="M109" s="13">
        <v>96000</v>
      </c>
      <c r="N109" s="13">
        <v>65427.700000000004</v>
      </c>
      <c r="O109" s="13">
        <v>115100</v>
      </c>
    </row>
    <row r="110" spans="1:15" ht="13" hidden="1">
      <c r="A110" s="18">
        <v>109</v>
      </c>
      <c r="B110" s="18" t="s">
        <v>37</v>
      </c>
      <c r="C110" s="18" t="s">
        <v>16</v>
      </c>
      <c r="D110" s="12" t="s">
        <v>71</v>
      </c>
      <c r="E110" s="7">
        <v>37950</v>
      </c>
      <c r="F110" s="13">
        <v>146667</v>
      </c>
      <c r="G110" s="13">
        <v>47150</v>
      </c>
      <c r="H110" s="13">
        <v>39000</v>
      </c>
      <c r="I110" s="13">
        <v>86977</v>
      </c>
      <c r="J110" s="13">
        <v>402064</v>
      </c>
      <c r="K110" s="13">
        <v>68000</v>
      </c>
      <c r="L110" s="13">
        <v>51100</v>
      </c>
      <c r="M110" s="13">
        <v>80000</v>
      </c>
      <c r="N110" s="13">
        <v>53770.6</v>
      </c>
      <c r="O110" s="13">
        <v>56300</v>
      </c>
    </row>
    <row r="111" spans="1:15" ht="13" hidden="1">
      <c r="A111" s="18">
        <v>110</v>
      </c>
      <c r="B111" s="18" t="s">
        <v>37</v>
      </c>
      <c r="C111" s="18" t="s">
        <v>18</v>
      </c>
      <c r="D111" s="12" t="s">
        <v>72</v>
      </c>
      <c r="E111" s="30">
        <v>38237.5</v>
      </c>
      <c r="F111" s="13">
        <v>191111</v>
      </c>
      <c r="G111" s="13">
        <v>47650</v>
      </c>
      <c r="H111" s="13">
        <v>41000</v>
      </c>
      <c r="I111" s="13">
        <v>100358</v>
      </c>
      <c r="J111" s="37">
        <v>422167</v>
      </c>
      <c r="K111" s="13">
        <v>58000</v>
      </c>
      <c r="L111" s="37">
        <v>51600</v>
      </c>
      <c r="M111" s="13">
        <v>84000</v>
      </c>
      <c r="N111" s="37">
        <v>54748.200000000004</v>
      </c>
      <c r="O111" s="13">
        <v>65300</v>
      </c>
    </row>
    <row r="112" spans="1:15" ht="13" hidden="1">
      <c r="A112" s="18">
        <v>111</v>
      </c>
      <c r="B112" s="18" t="s">
        <v>37</v>
      </c>
      <c r="C112" s="18" t="s">
        <v>19</v>
      </c>
      <c r="D112" s="12" t="s">
        <v>72</v>
      </c>
      <c r="E112" s="7">
        <v>55200</v>
      </c>
      <c r="F112" s="13">
        <v>302222</v>
      </c>
      <c r="G112" s="13">
        <v>63650</v>
      </c>
      <c r="H112" s="13">
        <v>44000</v>
      </c>
      <c r="I112" s="13">
        <v>185327</v>
      </c>
      <c r="J112" s="13">
        <v>450311</v>
      </c>
      <c r="K112" s="13">
        <v>53000</v>
      </c>
      <c r="L112" s="13">
        <v>57300</v>
      </c>
      <c r="M112" s="13">
        <v>96000</v>
      </c>
      <c r="N112" s="13">
        <v>58658.6</v>
      </c>
      <c r="O112" s="13">
        <v>154600</v>
      </c>
    </row>
    <row r="113" spans="1:15" ht="13" hidden="1">
      <c r="A113" s="18">
        <v>112</v>
      </c>
      <c r="B113" s="18" t="s">
        <v>37</v>
      </c>
      <c r="C113" s="18" t="s">
        <v>16</v>
      </c>
      <c r="D113" s="12" t="s">
        <v>73</v>
      </c>
      <c r="E113" s="7">
        <v>30000</v>
      </c>
      <c r="F113" s="13">
        <v>140000</v>
      </c>
      <c r="G113" s="13">
        <v>40800</v>
      </c>
      <c r="H113" s="13">
        <v>31000</v>
      </c>
      <c r="I113" s="13">
        <v>65979</v>
      </c>
      <c r="J113" s="13">
        <v>36316</v>
      </c>
      <c r="K113" s="13">
        <v>62000</v>
      </c>
      <c r="L113" s="13">
        <v>33500</v>
      </c>
      <c r="M113" s="13">
        <v>50000</v>
      </c>
      <c r="N113" s="13">
        <v>43602</v>
      </c>
      <c r="O113" s="13">
        <v>45100</v>
      </c>
    </row>
    <row r="114" spans="1:15" ht="13" hidden="1">
      <c r="A114" s="18">
        <v>113</v>
      </c>
      <c r="B114" s="18" t="s">
        <v>37</v>
      </c>
      <c r="C114" s="18" t="s">
        <v>18</v>
      </c>
      <c r="D114" s="12" t="s">
        <v>73</v>
      </c>
      <c r="E114" s="30">
        <v>30000</v>
      </c>
      <c r="F114" s="13">
        <v>190000</v>
      </c>
      <c r="G114" s="13">
        <v>41800</v>
      </c>
      <c r="H114" s="13">
        <v>33000</v>
      </c>
      <c r="I114" s="13">
        <v>76130</v>
      </c>
      <c r="J114" s="37">
        <v>38132</v>
      </c>
      <c r="K114" s="13">
        <v>52000</v>
      </c>
      <c r="L114" s="37">
        <v>34900</v>
      </c>
      <c r="M114" s="13">
        <v>52500</v>
      </c>
      <c r="N114" s="37">
        <v>44393.700000000004</v>
      </c>
      <c r="O114" s="13">
        <v>56700</v>
      </c>
    </row>
    <row r="115" spans="1:15" ht="13" hidden="1">
      <c r="A115" s="18">
        <v>114</v>
      </c>
      <c r="B115" s="18" t="s">
        <v>37</v>
      </c>
      <c r="C115" s="18" t="s">
        <v>19</v>
      </c>
      <c r="D115" s="12" t="s">
        <v>73</v>
      </c>
      <c r="E115" s="7">
        <v>39600</v>
      </c>
      <c r="F115" s="13">
        <v>260000</v>
      </c>
      <c r="G115" s="13">
        <v>50800</v>
      </c>
      <c r="H115" s="13">
        <v>35000</v>
      </c>
      <c r="I115" s="13">
        <v>140586</v>
      </c>
      <c r="J115" s="13">
        <v>40674</v>
      </c>
      <c r="K115" s="13">
        <v>47000</v>
      </c>
      <c r="L115" s="13">
        <v>38600</v>
      </c>
      <c r="M115" s="13">
        <v>60000</v>
      </c>
      <c r="N115" s="13">
        <v>47565.700000000004</v>
      </c>
      <c r="O115" s="13">
        <v>145900</v>
      </c>
    </row>
    <row r="116" spans="1:15" ht="13" hidden="1">
      <c r="A116" s="18">
        <v>115</v>
      </c>
      <c r="B116" s="18" t="s">
        <v>37</v>
      </c>
      <c r="C116" s="18" t="s">
        <v>16</v>
      </c>
      <c r="D116" s="12" t="s">
        <v>74</v>
      </c>
      <c r="E116" s="7">
        <v>31050</v>
      </c>
      <c r="F116" s="13">
        <v>140000</v>
      </c>
      <c r="G116" s="13">
        <v>41770</v>
      </c>
      <c r="H116" s="13">
        <v>31000</v>
      </c>
      <c r="I116" s="13">
        <v>76473</v>
      </c>
      <c r="J116" s="13">
        <v>47961</v>
      </c>
      <c r="K116" s="13">
        <v>65000</v>
      </c>
      <c r="L116" s="13">
        <v>39800</v>
      </c>
      <c r="M116" s="13">
        <v>70000</v>
      </c>
      <c r="N116" s="13">
        <v>49708.1</v>
      </c>
      <c r="O116" s="13">
        <v>45500</v>
      </c>
    </row>
    <row r="117" spans="1:15" ht="13" hidden="1">
      <c r="A117" s="18">
        <v>116</v>
      </c>
      <c r="B117" s="18" t="s">
        <v>37</v>
      </c>
      <c r="C117" s="18" t="s">
        <v>18</v>
      </c>
      <c r="D117" s="12" t="s">
        <v>74</v>
      </c>
      <c r="E117" s="30">
        <v>31050</v>
      </c>
      <c r="F117" s="20">
        <v>190000</v>
      </c>
      <c r="G117" s="23">
        <v>42770</v>
      </c>
      <c r="H117" s="23">
        <v>33000</v>
      </c>
      <c r="I117" s="20">
        <v>88238</v>
      </c>
      <c r="J117" s="37">
        <v>50359</v>
      </c>
      <c r="K117" s="26">
        <v>55000</v>
      </c>
      <c r="L117" s="37">
        <v>40500</v>
      </c>
      <c r="M117" s="20">
        <v>73500</v>
      </c>
      <c r="N117" s="37">
        <v>50611.6</v>
      </c>
      <c r="O117" s="26">
        <v>57300</v>
      </c>
    </row>
    <row r="118" spans="1:15" ht="13" hidden="1">
      <c r="A118" s="18">
        <v>117</v>
      </c>
      <c r="B118" s="18" t="s">
        <v>37</v>
      </c>
      <c r="C118" s="18" t="s">
        <v>19</v>
      </c>
      <c r="D118" s="12" t="s">
        <v>74</v>
      </c>
      <c r="E118" s="7">
        <v>42550</v>
      </c>
      <c r="F118" s="13">
        <v>260000</v>
      </c>
      <c r="G118" s="13">
        <v>54770</v>
      </c>
      <c r="H118" s="13">
        <v>35000</v>
      </c>
      <c r="I118" s="13">
        <v>162945</v>
      </c>
      <c r="J118" s="13">
        <v>53717</v>
      </c>
      <c r="K118" s="13">
        <v>50000</v>
      </c>
      <c r="L118" s="13">
        <v>42600</v>
      </c>
      <c r="M118" s="13">
        <v>84000</v>
      </c>
      <c r="N118" s="13">
        <v>54226.9</v>
      </c>
      <c r="O118" s="13">
        <v>148600</v>
      </c>
    </row>
    <row r="119" spans="1:15" ht="13" hidden="1">
      <c r="A119" s="18">
        <v>118</v>
      </c>
      <c r="B119" s="18" t="s">
        <v>37</v>
      </c>
      <c r="C119" s="18" t="s">
        <v>16</v>
      </c>
      <c r="D119" s="12" t="s">
        <v>75</v>
      </c>
      <c r="E119" s="7">
        <v>30240</v>
      </c>
      <c r="F119" s="13">
        <v>160000</v>
      </c>
      <c r="G119" s="13">
        <v>43710</v>
      </c>
      <c r="H119" s="13">
        <v>39000</v>
      </c>
      <c r="I119" s="13">
        <v>85717</v>
      </c>
      <c r="J119" s="13">
        <v>52480</v>
      </c>
      <c r="K119" s="13">
        <v>65000</v>
      </c>
      <c r="L119" s="13">
        <v>43400</v>
      </c>
      <c r="M119" s="13">
        <v>84000</v>
      </c>
      <c r="N119" s="13">
        <v>53124.5</v>
      </c>
      <c r="O119" s="13">
        <v>48300</v>
      </c>
    </row>
    <row r="120" spans="1:15" ht="13" hidden="1">
      <c r="A120" s="18">
        <v>119</v>
      </c>
      <c r="B120" s="18" t="s">
        <v>37</v>
      </c>
      <c r="C120" s="18" t="s">
        <v>18</v>
      </c>
      <c r="D120" s="12" t="s">
        <v>75</v>
      </c>
      <c r="E120" s="30">
        <v>30240</v>
      </c>
      <c r="F120" s="13">
        <v>210000</v>
      </c>
      <c r="G120" s="13">
        <v>44710</v>
      </c>
      <c r="H120" s="13">
        <v>41000</v>
      </c>
      <c r="I120" s="13">
        <v>98904</v>
      </c>
      <c r="J120" s="37">
        <v>55104</v>
      </c>
      <c r="K120" s="13">
        <v>55000</v>
      </c>
      <c r="L120" s="37">
        <v>44100</v>
      </c>
      <c r="M120" s="13">
        <v>88200</v>
      </c>
      <c r="N120" s="37">
        <v>54090.400000000001</v>
      </c>
      <c r="O120" s="13">
        <v>60200</v>
      </c>
    </row>
    <row r="121" spans="1:15" ht="13" hidden="1">
      <c r="A121" s="18">
        <v>120</v>
      </c>
      <c r="B121" s="18" t="s">
        <v>37</v>
      </c>
      <c r="C121" s="18" t="s">
        <v>19</v>
      </c>
      <c r="D121" s="12" t="s">
        <v>76</v>
      </c>
      <c r="E121" s="7">
        <v>47040</v>
      </c>
      <c r="F121" s="13">
        <v>280000</v>
      </c>
      <c r="G121" s="13">
        <v>56710</v>
      </c>
      <c r="H121" s="13">
        <v>44000</v>
      </c>
      <c r="I121" s="13">
        <v>182643</v>
      </c>
      <c r="J121" s="13">
        <v>58777</v>
      </c>
      <c r="K121" s="13">
        <v>50000</v>
      </c>
      <c r="L121" s="13">
        <v>48700</v>
      </c>
      <c r="M121" s="13">
        <v>100800</v>
      </c>
      <c r="N121" s="13">
        <v>57954</v>
      </c>
      <c r="O121" s="13">
        <v>154800</v>
      </c>
    </row>
    <row r="122" spans="1:15" ht="13" hidden="1">
      <c r="A122" s="18">
        <v>121</v>
      </c>
      <c r="B122" s="18" t="s">
        <v>37</v>
      </c>
      <c r="C122" s="18" t="s">
        <v>16</v>
      </c>
      <c r="D122" s="12" t="s">
        <v>77</v>
      </c>
      <c r="E122" s="7">
        <v>29700</v>
      </c>
      <c r="F122" s="13">
        <v>140000</v>
      </c>
      <c r="G122" s="13">
        <v>40800</v>
      </c>
      <c r="H122" s="13">
        <v>31000</v>
      </c>
      <c r="I122" s="13">
        <v>65979</v>
      </c>
      <c r="J122" s="13">
        <v>36316</v>
      </c>
      <c r="K122" s="13">
        <v>62000</v>
      </c>
      <c r="L122" s="13">
        <v>35050</v>
      </c>
      <c r="M122" s="13">
        <v>50000</v>
      </c>
      <c r="N122" s="13">
        <v>43602</v>
      </c>
      <c r="O122" s="13">
        <v>45100</v>
      </c>
    </row>
    <row r="123" spans="1:15" ht="13" hidden="1">
      <c r="A123" s="18">
        <v>122</v>
      </c>
      <c r="B123" s="18" t="s">
        <v>37</v>
      </c>
      <c r="C123" s="18" t="s">
        <v>18</v>
      </c>
      <c r="D123" s="12" t="s">
        <v>78</v>
      </c>
      <c r="E123" s="30">
        <v>29700</v>
      </c>
      <c r="F123" s="13">
        <v>190000</v>
      </c>
      <c r="G123" s="13">
        <v>41800</v>
      </c>
      <c r="H123" s="13">
        <v>33000</v>
      </c>
      <c r="I123" s="13">
        <v>76130</v>
      </c>
      <c r="J123" s="37">
        <v>38132</v>
      </c>
      <c r="K123" s="13">
        <v>52000</v>
      </c>
      <c r="L123" s="37">
        <v>36100</v>
      </c>
      <c r="M123" s="13">
        <v>52500</v>
      </c>
      <c r="N123" s="37">
        <v>44393.700000000004</v>
      </c>
      <c r="O123" s="13">
        <v>56700</v>
      </c>
    </row>
    <row r="124" spans="1:15" ht="13" hidden="1">
      <c r="A124" s="18">
        <v>123</v>
      </c>
      <c r="B124" s="18" t="s">
        <v>37</v>
      </c>
      <c r="C124" s="18" t="s">
        <v>19</v>
      </c>
      <c r="D124" s="12" t="s">
        <v>77</v>
      </c>
      <c r="E124" s="7">
        <v>39600</v>
      </c>
      <c r="F124" s="13">
        <v>260000</v>
      </c>
      <c r="G124" s="13">
        <v>50800</v>
      </c>
      <c r="H124" s="13">
        <v>35000</v>
      </c>
      <c r="I124" s="13">
        <v>140586</v>
      </c>
      <c r="J124" s="13">
        <v>40674</v>
      </c>
      <c r="K124" s="13">
        <v>47000</v>
      </c>
      <c r="L124" s="13">
        <v>38000</v>
      </c>
      <c r="M124" s="13">
        <v>60000</v>
      </c>
      <c r="N124" s="13">
        <v>47565.700000000004</v>
      </c>
      <c r="O124" s="13">
        <v>145900</v>
      </c>
    </row>
    <row r="125" spans="1:15" ht="13" hidden="1">
      <c r="A125" s="18">
        <v>124</v>
      </c>
      <c r="B125" s="18" t="s">
        <v>37</v>
      </c>
      <c r="C125" s="18" t="s">
        <v>16</v>
      </c>
      <c r="D125" s="12" t="s">
        <v>79</v>
      </c>
      <c r="E125" s="7">
        <v>48300</v>
      </c>
      <c r="F125" s="13">
        <v>130000</v>
      </c>
      <c r="G125" s="13">
        <v>57350</v>
      </c>
      <c r="H125" s="13">
        <v>37000</v>
      </c>
      <c r="I125" s="13">
        <v>142490</v>
      </c>
      <c r="J125" s="13">
        <v>60149</v>
      </c>
      <c r="K125" s="13">
        <v>92000</v>
      </c>
      <c r="L125" s="13">
        <v>64800</v>
      </c>
      <c r="M125" s="13">
        <v>125000</v>
      </c>
      <c r="N125" s="13">
        <v>98922.2</v>
      </c>
      <c r="O125" s="13">
        <v>70700</v>
      </c>
    </row>
    <row r="126" spans="1:15" ht="13" hidden="1">
      <c r="A126" s="18">
        <v>125</v>
      </c>
      <c r="B126" s="18" t="s">
        <v>37</v>
      </c>
      <c r="C126" s="18" t="s">
        <v>18</v>
      </c>
      <c r="D126" s="12" t="s">
        <v>79</v>
      </c>
      <c r="E126" s="30">
        <v>48300</v>
      </c>
      <c r="F126" s="13">
        <v>163333</v>
      </c>
      <c r="G126" s="13">
        <v>60350</v>
      </c>
      <c r="H126" s="13">
        <v>38000</v>
      </c>
      <c r="I126" s="13">
        <v>164412</v>
      </c>
      <c r="J126" s="37">
        <v>63156</v>
      </c>
      <c r="K126" s="13">
        <v>82000</v>
      </c>
      <c r="L126" s="37">
        <v>65900</v>
      </c>
      <c r="M126" s="13">
        <v>131250</v>
      </c>
      <c r="N126" s="37">
        <v>100721.40000000001</v>
      </c>
      <c r="O126" s="13">
        <v>85600</v>
      </c>
    </row>
    <row r="127" spans="1:15" ht="13" hidden="1">
      <c r="A127" s="18">
        <v>126</v>
      </c>
      <c r="B127" s="18" t="s">
        <v>37</v>
      </c>
      <c r="C127" s="18" t="s">
        <v>19</v>
      </c>
      <c r="D127" s="12" t="s">
        <v>79</v>
      </c>
      <c r="E127" s="7">
        <v>69000</v>
      </c>
      <c r="F127" s="13">
        <v>246667</v>
      </c>
      <c r="G127" s="13">
        <v>83350</v>
      </c>
      <c r="H127" s="13">
        <v>41000</v>
      </c>
      <c r="I127" s="13">
        <v>303614</v>
      </c>
      <c r="J127" s="13">
        <v>67366</v>
      </c>
      <c r="K127" s="13">
        <v>77000</v>
      </c>
      <c r="L127" s="13">
        <v>72700</v>
      </c>
      <c r="M127" s="13">
        <v>150000</v>
      </c>
      <c r="N127" s="13">
        <v>107915.6</v>
      </c>
      <c r="O127" s="13">
        <v>273500</v>
      </c>
    </row>
    <row r="128" spans="1:15" ht="13" hidden="1">
      <c r="A128" s="18">
        <v>127</v>
      </c>
      <c r="B128" s="18" t="s">
        <v>37</v>
      </c>
      <c r="C128" s="18" t="s">
        <v>16</v>
      </c>
      <c r="D128" s="12" t="s">
        <v>80</v>
      </c>
      <c r="E128" s="7">
        <v>48300</v>
      </c>
      <c r="F128" s="13">
        <v>125000</v>
      </c>
      <c r="G128" s="13">
        <v>55410</v>
      </c>
      <c r="H128" s="13">
        <v>37000</v>
      </c>
      <c r="I128" s="13">
        <v>139200</v>
      </c>
      <c r="J128" s="13">
        <v>57188</v>
      </c>
      <c r="K128" s="13">
        <v>92000</v>
      </c>
      <c r="L128" s="13">
        <v>64800</v>
      </c>
      <c r="M128" s="13">
        <v>125000</v>
      </c>
      <c r="N128" s="13">
        <v>97808.1</v>
      </c>
      <c r="O128" s="13">
        <v>68400</v>
      </c>
    </row>
    <row r="129" spans="1:15" ht="13" hidden="1">
      <c r="A129" s="18">
        <v>128</v>
      </c>
      <c r="B129" s="18" t="s">
        <v>37</v>
      </c>
      <c r="C129" s="18" t="s">
        <v>18</v>
      </c>
      <c r="D129" s="12" t="s">
        <v>80</v>
      </c>
      <c r="E129" s="30">
        <v>48300</v>
      </c>
      <c r="F129" s="13">
        <v>158333</v>
      </c>
      <c r="G129" s="13">
        <v>58410</v>
      </c>
      <c r="H129" s="13">
        <v>38000</v>
      </c>
      <c r="I129" s="13">
        <v>160616</v>
      </c>
      <c r="J129" s="37">
        <v>60047</v>
      </c>
      <c r="K129" s="13">
        <v>82000</v>
      </c>
      <c r="L129" s="37">
        <v>65900</v>
      </c>
      <c r="M129" s="13">
        <v>131250</v>
      </c>
      <c r="N129" s="37">
        <v>99586.5</v>
      </c>
      <c r="O129" s="13">
        <v>80900</v>
      </c>
    </row>
    <row r="130" spans="1:15" ht="13" hidden="1">
      <c r="A130" s="18">
        <v>129</v>
      </c>
      <c r="B130" s="18" t="s">
        <v>37</v>
      </c>
      <c r="C130" s="18" t="s">
        <v>19</v>
      </c>
      <c r="D130" s="12" t="s">
        <v>80</v>
      </c>
      <c r="E130" s="7">
        <v>69000</v>
      </c>
      <c r="F130" s="13">
        <v>241667</v>
      </c>
      <c r="G130" s="13">
        <v>81410</v>
      </c>
      <c r="H130" s="13">
        <v>41000</v>
      </c>
      <c r="I130" s="13">
        <v>296603</v>
      </c>
      <c r="J130" s="13">
        <v>64050</v>
      </c>
      <c r="K130" s="13">
        <v>77000</v>
      </c>
      <c r="L130" s="13">
        <v>72700</v>
      </c>
      <c r="M130" s="13">
        <v>150000</v>
      </c>
      <c r="N130" s="13">
        <v>106700.1</v>
      </c>
      <c r="O130" s="13">
        <v>263500</v>
      </c>
    </row>
    <row r="131" spans="1:15" ht="13" hidden="1">
      <c r="A131" s="18">
        <v>130</v>
      </c>
      <c r="B131" s="18" t="s">
        <v>37</v>
      </c>
      <c r="C131" s="18" t="s">
        <v>16</v>
      </c>
      <c r="D131" s="12" t="s">
        <v>81</v>
      </c>
      <c r="E131" s="7">
        <v>27600</v>
      </c>
      <c r="F131" s="13">
        <v>136096</v>
      </c>
      <c r="G131" s="13">
        <v>66050</v>
      </c>
      <c r="H131" s="13">
        <v>28000</v>
      </c>
      <c r="I131" s="13">
        <v>106605</v>
      </c>
      <c r="J131" s="13">
        <v>114823</v>
      </c>
      <c r="K131" s="13">
        <v>92000</v>
      </c>
      <c r="L131" s="13">
        <v>38900</v>
      </c>
      <c r="M131" s="13">
        <v>90000</v>
      </c>
      <c r="N131" s="13">
        <v>63286.6</v>
      </c>
      <c r="O131" s="13">
        <v>56600</v>
      </c>
    </row>
    <row r="132" spans="1:15" ht="13" hidden="1">
      <c r="A132" s="18">
        <v>131</v>
      </c>
      <c r="B132" s="18" t="s">
        <v>37</v>
      </c>
      <c r="C132" s="18" t="s">
        <v>18</v>
      </c>
      <c r="D132" s="12" t="s">
        <v>81</v>
      </c>
      <c r="E132" s="30">
        <v>27600</v>
      </c>
      <c r="F132" s="13">
        <v>163493</v>
      </c>
      <c r="G132" s="13">
        <v>68050</v>
      </c>
      <c r="H132" s="13">
        <v>29000</v>
      </c>
      <c r="I132" s="13">
        <v>123006</v>
      </c>
      <c r="J132" s="37">
        <v>120564</v>
      </c>
      <c r="K132" s="13">
        <v>82000</v>
      </c>
      <c r="L132" s="37">
        <v>40100</v>
      </c>
      <c r="M132" s="13">
        <v>94500</v>
      </c>
      <c r="N132" s="37">
        <v>64437.100000000006</v>
      </c>
      <c r="O132" s="13">
        <v>76500</v>
      </c>
    </row>
    <row r="133" spans="1:15" ht="13" hidden="1">
      <c r="A133" s="18">
        <v>132</v>
      </c>
      <c r="B133" s="18" t="s">
        <v>37</v>
      </c>
      <c r="C133" s="18" t="s">
        <v>19</v>
      </c>
      <c r="D133" s="12" t="s">
        <v>81</v>
      </c>
      <c r="E133" s="7">
        <v>40800</v>
      </c>
      <c r="F133" s="13">
        <v>231986</v>
      </c>
      <c r="G133" s="13">
        <v>93050</v>
      </c>
      <c r="H133" s="13">
        <v>31000</v>
      </c>
      <c r="I133" s="13">
        <v>227151</v>
      </c>
      <c r="J133" s="13">
        <v>128602</v>
      </c>
      <c r="K133" s="13">
        <v>77000</v>
      </c>
      <c r="L133" s="13">
        <v>44900</v>
      </c>
      <c r="M133" s="13">
        <v>108000</v>
      </c>
      <c r="N133" s="13">
        <v>69040.400000000009</v>
      </c>
      <c r="O133" s="13">
        <v>225500</v>
      </c>
    </row>
    <row r="134" spans="1:15" ht="13" hidden="1">
      <c r="A134" s="18">
        <v>133</v>
      </c>
      <c r="B134" s="18" t="s">
        <v>37</v>
      </c>
      <c r="C134" s="18" t="s">
        <v>16</v>
      </c>
      <c r="D134" s="12" t="s">
        <v>82</v>
      </c>
      <c r="E134" s="7">
        <v>48300</v>
      </c>
      <c r="F134" s="13">
        <v>346667</v>
      </c>
      <c r="G134" s="13">
        <v>55410</v>
      </c>
      <c r="H134" s="13">
        <v>37000</v>
      </c>
      <c r="I134" s="13">
        <v>142490</v>
      </c>
      <c r="J134" s="13">
        <v>60149</v>
      </c>
      <c r="K134" s="13">
        <v>92000</v>
      </c>
      <c r="L134" s="13">
        <v>76500</v>
      </c>
      <c r="M134" s="13">
        <v>125000</v>
      </c>
      <c r="N134" s="13">
        <v>98922.2</v>
      </c>
      <c r="O134" s="13">
        <v>70700</v>
      </c>
    </row>
    <row r="135" spans="1:15" ht="13" hidden="1">
      <c r="A135" s="18">
        <v>134</v>
      </c>
      <c r="B135" s="18" t="s">
        <v>37</v>
      </c>
      <c r="C135" s="18" t="s">
        <v>18</v>
      </c>
      <c r="D135" s="12" t="s">
        <v>82</v>
      </c>
      <c r="E135" s="30">
        <v>48300</v>
      </c>
      <c r="F135" s="13">
        <v>580000</v>
      </c>
      <c r="G135" s="13">
        <v>58410</v>
      </c>
      <c r="H135" s="13">
        <v>38000</v>
      </c>
      <c r="I135" s="13">
        <v>164412</v>
      </c>
      <c r="J135" s="37">
        <v>63156</v>
      </c>
      <c r="K135" s="13">
        <v>82000</v>
      </c>
      <c r="L135" s="37">
        <v>77900</v>
      </c>
      <c r="M135" s="13">
        <v>131250</v>
      </c>
      <c r="N135" s="37">
        <v>100721.40000000001</v>
      </c>
      <c r="O135" s="13">
        <v>85600</v>
      </c>
    </row>
    <row r="136" spans="1:15" ht="13" hidden="1">
      <c r="A136" s="18">
        <v>135</v>
      </c>
      <c r="B136" s="18" t="s">
        <v>37</v>
      </c>
      <c r="C136" s="18" t="s">
        <v>19</v>
      </c>
      <c r="D136" s="12" t="s">
        <v>82</v>
      </c>
      <c r="E136" s="7">
        <v>69000</v>
      </c>
      <c r="F136" s="13">
        <v>913333</v>
      </c>
      <c r="G136" s="13">
        <v>81410</v>
      </c>
      <c r="H136" s="13">
        <v>41000</v>
      </c>
      <c r="I136" s="13">
        <v>303614</v>
      </c>
      <c r="J136" s="13">
        <v>67366</v>
      </c>
      <c r="K136" s="13">
        <v>77000</v>
      </c>
      <c r="L136" s="13">
        <v>83100</v>
      </c>
      <c r="M136" s="13">
        <v>150000</v>
      </c>
      <c r="N136" s="13">
        <v>107915.6</v>
      </c>
      <c r="O136" s="13">
        <v>273500</v>
      </c>
    </row>
    <row r="137" spans="1:15" ht="13" hidden="1">
      <c r="A137" s="18">
        <v>136</v>
      </c>
      <c r="B137" s="18" t="s">
        <v>37</v>
      </c>
      <c r="C137" s="18" t="s">
        <v>16</v>
      </c>
      <c r="D137" s="12" t="s">
        <v>83</v>
      </c>
      <c r="E137" s="7">
        <v>275520</v>
      </c>
      <c r="F137" s="13">
        <v>780667</v>
      </c>
      <c r="G137" s="13">
        <v>228250</v>
      </c>
      <c r="H137" s="13">
        <v>388000</v>
      </c>
      <c r="I137" s="13">
        <v>790797</v>
      </c>
      <c r="J137" s="13">
        <v>402064</v>
      </c>
      <c r="K137" s="13">
        <v>372381</v>
      </c>
      <c r="L137" s="13">
        <v>280000</v>
      </c>
      <c r="M137" s="13">
        <v>450000</v>
      </c>
      <c r="N137" s="13">
        <v>360340.5</v>
      </c>
      <c r="O137" s="13">
        <v>273900</v>
      </c>
    </row>
    <row r="138" spans="1:15" ht="13" hidden="1">
      <c r="A138" s="18">
        <v>137</v>
      </c>
      <c r="B138" s="18" t="s">
        <v>37</v>
      </c>
      <c r="C138" s="18" t="s">
        <v>18</v>
      </c>
      <c r="D138" s="12" t="s">
        <v>83</v>
      </c>
      <c r="E138" s="30">
        <v>275520</v>
      </c>
      <c r="F138" s="13">
        <v>1014000</v>
      </c>
      <c r="G138" s="13">
        <v>233250</v>
      </c>
      <c r="H138" s="13">
        <v>404000</v>
      </c>
      <c r="I138" s="13">
        <v>912458</v>
      </c>
      <c r="J138" s="37">
        <v>422167</v>
      </c>
      <c r="K138" s="13">
        <v>362381</v>
      </c>
      <c r="L138" s="37">
        <v>285000</v>
      </c>
      <c r="M138" s="13">
        <v>472500</v>
      </c>
      <c r="N138" s="37">
        <v>366892.5</v>
      </c>
      <c r="O138" s="13">
        <v>318900</v>
      </c>
    </row>
    <row r="139" spans="1:15" ht="13" hidden="1">
      <c r="A139" s="18">
        <v>138</v>
      </c>
      <c r="B139" s="18" t="s">
        <v>37</v>
      </c>
      <c r="C139" s="18" t="s">
        <v>19</v>
      </c>
      <c r="D139" s="12" t="s">
        <v>83</v>
      </c>
      <c r="E139" s="7">
        <v>380800</v>
      </c>
      <c r="F139" s="13">
        <v>1347333</v>
      </c>
      <c r="G139" s="13">
        <v>278250</v>
      </c>
      <c r="H139" s="13">
        <v>436000</v>
      </c>
      <c r="I139" s="13">
        <v>1685005</v>
      </c>
      <c r="J139" s="13">
        <v>450311</v>
      </c>
      <c r="K139" s="13">
        <v>357381</v>
      </c>
      <c r="L139" s="13">
        <v>303000</v>
      </c>
      <c r="M139" s="13">
        <v>540000</v>
      </c>
      <c r="N139" s="13">
        <v>393099.2</v>
      </c>
      <c r="O139" s="13">
        <v>687000</v>
      </c>
    </row>
    <row r="140" spans="1:15" ht="13" hidden="1">
      <c r="A140" s="18">
        <v>139</v>
      </c>
      <c r="B140" s="18" t="s">
        <v>37</v>
      </c>
      <c r="C140" s="18" t="s">
        <v>16</v>
      </c>
      <c r="D140" s="12" t="s">
        <v>84</v>
      </c>
      <c r="E140" s="7">
        <v>266500</v>
      </c>
      <c r="F140" s="13">
        <v>430000</v>
      </c>
      <c r="G140" s="13">
        <v>306000</v>
      </c>
      <c r="H140" s="13">
        <v>303000</v>
      </c>
      <c r="I140" s="13">
        <v>348785</v>
      </c>
      <c r="J140" s="13">
        <v>198631</v>
      </c>
      <c r="K140" s="13">
        <v>260000</v>
      </c>
      <c r="L140" s="13">
        <v>270000</v>
      </c>
      <c r="M140" s="13">
        <v>400000</v>
      </c>
      <c r="N140" s="13">
        <v>226832</v>
      </c>
      <c r="O140" s="13">
        <v>350300</v>
      </c>
    </row>
    <row r="141" spans="1:15" ht="13" hidden="1">
      <c r="A141" s="18">
        <v>140</v>
      </c>
      <c r="B141" s="18" t="s">
        <v>37</v>
      </c>
      <c r="C141" s="18" t="s">
        <v>18</v>
      </c>
      <c r="D141" s="12" t="s">
        <v>85</v>
      </c>
      <c r="E141" s="30">
        <v>271500</v>
      </c>
      <c r="F141" s="13">
        <v>605000</v>
      </c>
      <c r="G141" s="13">
        <v>311000</v>
      </c>
      <c r="H141" s="13">
        <v>316000</v>
      </c>
      <c r="I141" s="13">
        <v>402444</v>
      </c>
      <c r="J141" s="37">
        <v>208563</v>
      </c>
      <c r="K141" s="13">
        <v>250000</v>
      </c>
      <c r="L141" s="37">
        <v>276400</v>
      </c>
      <c r="M141" s="13">
        <v>420000</v>
      </c>
      <c r="N141" s="37">
        <v>230956</v>
      </c>
      <c r="O141" s="13">
        <v>380300</v>
      </c>
    </row>
    <row r="142" spans="1:15" ht="13" hidden="1">
      <c r="A142" s="18">
        <v>141</v>
      </c>
      <c r="B142" s="18" t="s">
        <v>37</v>
      </c>
      <c r="C142" s="18" t="s">
        <v>19</v>
      </c>
      <c r="D142" s="12" t="s">
        <v>84</v>
      </c>
      <c r="E142" s="7">
        <v>296500</v>
      </c>
      <c r="F142" s="13">
        <v>855000</v>
      </c>
      <c r="G142" s="13">
        <v>371000</v>
      </c>
      <c r="H142" s="13">
        <v>341000</v>
      </c>
      <c r="I142" s="13">
        <v>743180</v>
      </c>
      <c r="J142" s="13">
        <v>222467</v>
      </c>
      <c r="K142" s="13">
        <v>245000</v>
      </c>
      <c r="L142" s="13">
        <v>289000</v>
      </c>
      <c r="M142" s="13">
        <v>480000</v>
      </c>
      <c r="N142" s="13">
        <v>247453</v>
      </c>
      <c r="O142" s="13">
        <v>627000</v>
      </c>
    </row>
    <row r="143" spans="1:15" ht="13" hidden="1">
      <c r="A143" s="18">
        <v>142</v>
      </c>
      <c r="B143" s="18" t="s">
        <v>37</v>
      </c>
      <c r="C143" s="18" t="s">
        <v>16</v>
      </c>
      <c r="D143" s="12" t="s">
        <v>86</v>
      </c>
      <c r="E143" s="7">
        <v>362500</v>
      </c>
      <c r="F143" s="13">
        <v>350000</v>
      </c>
      <c r="G143" s="13">
        <v>354500</v>
      </c>
      <c r="H143" s="13">
        <v>364000</v>
      </c>
      <c r="I143" s="13">
        <v>455400</v>
      </c>
      <c r="J143" s="13">
        <v>236500</v>
      </c>
      <c r="K143" s="13">
        <v>300000</v>
      </c>
      <c r="L143" s="13">
        <v>320000</v>
      </c>
      <c r="M143" s="13">
        <v>490000</v>
      </c>
      <c r="N143" s="13">
        <v>279759</v>
      </c>
      <c r="O143" s="13">
        <v>373000</v>
      </c>
    </row>
    <row r="144" spans="1:15" ht="13" hidden="1">
      <c r="A144" s="18">
        <v>143</v>
      </c>
      <c r="B144" s="18" t="s">
        <v>37</v>
      </c>
      <c r="C144" s="18" t="s">
        <v>18</v>
      </c>
      <c r="D144" s="12" t="s">
        <v>86</v>
      </c>
      <c r="E144" s="30">
        <v>367500</v>
      </c>
      <c r="F144" s="13">
        <v>420000</v>
      </c>
      <c r="G144" s="13">
        <v>359500</v>
      </c>
      <c r="H144" s="13">
        <v>379000</v>
      </c>
      <c r="I144" s="13">
        <v>525462</v>
      </c>
      <c r="J144" s="37">
        <v>248325</v>
      </c>
      <c r="K144" s="13">
        <v>290000</v>
      </c>
      <c r="L144" s="37">
        <v>325000</v>
      </c>
      <c r="M144" s="13">
        <v>514500</v>
      </c>
      <c r="N144" s="37">
        <v>284846</v>
      </c>
      <c r="O144" s="13">
        <v>403500</v>
      </c>
    </row>
    <row r="145" spans="1:15" ht="13" hidden="1">
      <c r="A145" s="18">
        <v>144</v>
      </c>
      <c r="B145" s="18" t="s">
        <v>37</v>
      </c>
      <c r="C145" s="18" t="s">
        <v>19</v>
      </c>
      <c r="D145" s="12" t="s">
        <v>87</v>
      </c>
      <c r="E145" s="7">
        <v>400500</v>
      </c>
      <c r="F145" s="13">
        <v>520000</v>
      </c>
      <c r="G145" s="13">
        <v>419500</v>
      </c>
      <c r="H145" s="13">
        <v>408000</v>
      </c>
      <c r="I145" s="13">
        <v>970353</v>
      </c>
      <c r="J145" s="13">
        <v>264880</v>
      </c>
      <c r="K145" s="13">
        <v>285000</v>
      </c>
      <c r="L145" s="13">
        <v>350000</v>
      </c>
      <c r="M145" s="13">
        <v>588000</v>
      </c>
      <c r="N145" s="13">
        <v>305192</v>
      </c>
      <c r="O145" s="13">
        <v>650000</v>
      </c>
    </row>
    <row r="146" spans="1:15" ht="13" hidden="1">
      <c r="A146" s="18">
        <v>145</v>
      </c>
      <c r="B146" s="18" t="s">
        <v>37</v>
      </c>
      <c r="C146" s="18" t="s">
        <v>16</v>
      </c>
      <c r="D146" s="12" t="s">
        <v>88</v>
      </c>
      <c r="E146" s="7">
        <v>110000</v>
      </c>
      <c r="F146" s="13">
        <v>384118</v>
      </c>
      <c r="G146" s="13">
        <v>163050</v>
      </c>
      <c r="H146" s="13">
        <v>320000</v>
      </c>
      <c r="I146" s="13">
        <v>234585</v>
      </c>
      <c r="J146" s="13">
        <v>214078</v>
      </c>
      <c r="K146" s="13">
        <v>200000</v>
      </c>
      <c r="L146" s="13">
        <v>190500</v>
      </c>
      <c r="M146" s="13">
        <v>380000</v>
      </c>
      <c r="N146" s="13">
        <v>158783</v>
      </c>
      <c r="O146" s="13">
        <v>172300</v>
      </c>
    </row>
    <row r="147" spans="1:15" ht="13" hidden="1">
      <c r="A147" s="18">
        <v>146</v>
      </c>
      <c r="B147" s="18" t="s">
        <v>37</v>
      </c>
      <c r="C147" s="18" t="s">
        <v>18</v>
      </c>
      <c r="D147" s="12" t="s">
        <v>88</v>
      </c>
      <c r="E147" s="30">
        <v>110000</v>
      </c>
      <c r="F147" s="13">
        <v>413529</v>
      </c>
      <c r="G147" s="13">
        <v>165050</v>
      </c>
      <c r="H147" s="13">
        <v>333000</v>
      </c>
      <c r="I147" s="13">
        <v>270675</v>
      </c>
      <c r="J147" s="37">
        <v>224782</v>
      </c>
      <c r="K147" s="13">
        <v>190000</v>
      </c>
      <c r="L147" s="37">
        <v>210400</v>
      </c>
      <c r="M147" s="13">
        <v>399000</v>
      </c>
      <c r="N147" s="37">
        <v>161670</v>
      </c>
      <c r="O147" s="13">
        <v>188300</v>
      </c>
    </row>
    <row r="148" spans="1:15" ht="13" hidden="1">
      <c r="A148" s="18">
        <v>147</v>
      </c>
      <c r="B148" s="18" t="s">
        <v>37</v>
      </c>
      <c r="C148" s="18" t="s">
        <v>19</v>
      </c>
      <c r="D148" s="12" t="s">
        <v>89</v>
      </c>
      <c r="E148" s="7">
        <v>127000</v>
      </c>
      <c r="F148" s="13">
        <v>487059</v>
      </c>
      <c r="G148" s="13">
        <v>190050</v>
      </c>
      <c r="H148" s="13">
        <v>360000</v>
      </c>
      <c r="I148" s="13">
        <v>499847</v>
      </c>
      <c r="J148" s="13">
        <v>239768</v>
      </c>
      <c r="K148" s="13">
        <v>185000</v>
      </c>
      <c r="L148" s="13">
        <v>233900</v>
      </c>
      <c r="M148" s="13">
        <v>456000</v>
      </c>
      <c r="N148" s="13">
        <v>173218</v>
      </c>
      <c r="O148" s="13">
        <v>389200</v>
      </c>
    </row>
    <row r="149" spans="1:15" ht="13" hidden="1">
      <c r="A149" s="18">
        <v>148</v>
      </c>
      <c r="B149" s="18" t="s">
        <v>37</v>
      </c>
      <c r="C149" s="18" t="s">
        <v>16</v>
      </c>
      <c r="D149" s="12" t="s">
        <v>90</v>
      </c>
      <c r="E149" s="7">
        <v>110000</v>
      </c>
      <c r="F149" s="13">
        <v>384118</v>
      </c>
      <c r="G149" s="13">
        <v>163050</v>
      </c>
      <c r="H149" s="13">
        <v>320000</v>
      </c>
      <c r="I149" s="13">
        <v>234585</v>
      </c>
      <c r="J149" s="13">
        <v>214078</v>
      </c>
      <c r="K149" s="13">
        <v>200000</v>
      </c>
      <c r="L149" s="13">
        <v>190500</v>
      </c>
      <c r="M149" s="13">
        <v>380000</v>
      </c>
      <c r="N149" s="13">
        <v>158783</v>
      </c>
      <c r="O149" s="13">
        <v>172300</v>
      </c>
    </row>
    <row r="150" spans="1:15" ht="13" hidden="1">
      <c r="A150" s="18">
        <v>149</v>
      </c>
      <c r="B150" s="18" t="s">
        <v>37</v>
      </c>
      <c r="C150" s="18" t="s">
        <v>18</v>
      </c>
      <c r="D150" s="12" t="s">
        <v>90</v>
      </c>
      <c r="E150" s="30">
        <v>110000</v>
      </c>
      <c r="F150" s="13">
        <v>413529</v>
      </c>
      <c r="G150" s="13">
        <v>165050</v>
      </c>
      <c r="H150" s="13">
        <v>333000</v>
      </c>
      <c r="I150" s="13">
        <v>270675</v>
      </c>
      <c r="J150" s="37">
        <v>224782</v>
      </c>
      <c r="K150" s="13">
        <v>190000</v>
      </c>
      <c r="L150" s="37">
        <v>210400</v>
      </c>
      <c r="M150" s="13">
        <v>399000</v>
      </c>
      <c r="N150" s="37">
        <v>161679</v>
      </c>
      <c r="O150" s="13">
        <v>188300</v>
      </c>
    </row>
    <row r="151" spans="1:15" ht="13" hidden="1">
      <c r="A151" s="18">
        <v>150</v>
      </c>
      <c r="B151" s="18" t="s">
        <v>37</v>
      </c>
      <c r="C151" s="18" t="s">
        <v>19</v>
      </c>
      <c r="D151" s="12" t="s">
        <v>90</v>
      </c>
      <c r="E151" s="7">
        <v>127000</v>
      </c>
      <c r="F151" s="13">
        <v>487059</v>
      </c>
      <c r="G151" s="13">
        <v>190050</v>
      </c>
      <c r="H151" s="13">
        <v>360000</v>
      </c>
      <c r="I151" s="13">
        <v>499847</v>
      </c>
      <c r="J151" s="13">
        <v>239768</v>
      </c>
      <c r="K151" s="13">
        <v>185000</v>
      </c>
      <c r="L151" s="13">
        <v>233900</v>
      </c>
      <c r="M151" s="13">
        <v>456000</v>
      </c>
      <c r="N151" s="13">
        <v>173218</v>
      </c>
      <c r="O151" s="13">
        <v>389200</v>
      </c>
    </row>
    <row r="152" spans="1:15" ht="13" hidden="1">
      <c r="A152" s="18">
        <v>151</v>
      </c>
      <c r="B152" s="18" t="s">
        <v>37</v>
      </c>
      <c r="C152" s="18" t="s">
        <v>16</v>
      </c>
      <c r="D152" s="12" t="s">
        <v>91</v>
      </c>
      <c r="E152" s="7">
        <v>110000</v>
      </c>
      <c r="F152" s="13">
        <v>428235</v>
      </c>
      <c r="G152" s="13">
        <v>163050</v>
      </c>
      <c r="H152" s="13">
        <v>320000</v>
      </c>
      <c r="I152" s="13">
        <v>234585</v>
      </c>
      <c r="J152" s="13">
        <v>214078</v>
      </c>
      <c r="K152" s="13">
        <v>200000</v>
      </c>
      <c r="L152" s="13">
        <v>190500</v>
      </c>
      <c r="M152" s="13">
        <v>380000</v>
      </c>
      <c r="N152" s="13">
        <v>158783</v>
      </c>
      <c r="O152" s="13">
        <v>172300</v>
      </c>
    </row>
    <row r="153" spans="1:15" ht="13" hidden="1">
      <c r="A153" s="18">
        <v>152</v>
      </c>
      <c r="B153" s="18" t="s">
        <v>37</v>
      </c>
      <c r="C153" s="18" t="s">
        <v>18</v>
      </c>
      <c r="D153" s="12" t="s">
        <v>91</v>
      </c>
      <c r="E153" s="30">
        <v>110000</v>
      </c>
      <c r="F153" s="13">
        <v>487059</v>
      </c>
      <c r="G153" s="13">
        <v>165050</v>
      </c>
      <c r="H153" s="13">
        <v>333000</v>
      </c>
      <c r="I153" s="13">
        <v>270675</v>
      </c>
      <c r="J153" s="37">
        <v>224782</v>
      </c>
      <c r="K153" s="13">
        <v>190000</v>
      </c>
      <c r="L153" s="37">
        <v>210400</v>
      </c>
      <c r="M153" s="13">
        <v>399000</v>
      </c>
      <c r="N153" s="37">
        <v>151670</v>
      </c>
      <c r="O153" s="13">
        <v>188300</v>
      </c>
    </row>
    <row r="154" spans="1:15" ht="13" hidden="1">
      <c r="A154" s="18">
        <v>153</v>
      </c>
      <c r="B154" s="18" t="s">
        <v>37</v>
      </c>
      <c r="C154" s="18" t="s">
        <v>19</v>
      </c>
      <c r="D154" s="12" t="s">
        <v>91</v>
      </c>
      <c r="E154" s="7">
        <v>127000</v>
      </c>
      <c r="F154" s="13">
        <v>634118</v>
      </c>
      <c r="G154" s="13">
        <v>190050</v>
      </c>
      <c r="H154" s="13">
        <v>360000</v>
      </c>
      <c r="I154" s="13">
        <v>499847</v>
      </c>
      <c r="J154" s="13">
        <v>239768</v>
      </c>
      <c r="K154" s="13">
        <v>185000</v>
      </c>
      <c r="L154" s="13">
        <v>233900</v>
      </c>
      <c r="M154" s="13">
        <v>456000</v>
      </c>
      <c r="N154" s="13">
        <v>173218</v>
      </c>
      <c r="O154" s="13">
        <v>389200</v>
      </c>
    </row>
    <row r="155" spans="1:15" ht="13" hidden="1">
      <c r="A155" s="18">
        <v>154</v>
      </c>
      <c r="B155" s="18" t="s">
        <v>37</v>
      </c>
      <c r="C155" s="18" t="s">
        <v>16</v>
      </c>
      <c r="D155" s="12" t="s">
        <v>92</v>
      </c>
      <c r="E155" s="7">
        <v>120750</v>
      </c>
      <c r="F155" s="13">
        <v>203235</v>
      </c>
      <c r="G155" s="13">
        <v>167900</v>
      </c>
      <c r="H155" s="13">
        <v>103000</v>
      </c>
      <c r="I155" s="13">
        <v>190081</v>
      </c>
      <c r="J155" s="13">
        <v>127715</v>
      </c>
      <c r="K155" s="13">
        <v>128640</v>
      </c>
      <c r="L155" s="13">
        <v>131500</v>
      </c>
      <c r="M155" s="13">
        <v>180000</v>
      </c>
      <c r="N155" s="13">
        <v>145054</v>
      </c>
      <c r="O155" s="13">
        <v>121000</v>
      </c>
    </row>
    <row r="156" spans="1:15" ht="13" hidden="1">
      <c r="A156" s="18">
        <v>155</v>
      </c>
      <c r="B156" s="18" t="s">
        <v>37</v>
      </c>
      <c r="C156" s="18" t="s">
        <v>18</v>
      </c>
      <c r="D156" s="12" t="s">
        <v>93</v>
      </c>
      <c r="E156" s="30">
        <v>116050</v>
      </c>
      <c r="F156" s="13">
        <v>262059</v>
      </c>
      <c r="G156" s="13">
        <v>168900</v>
      </c>
      <c r="H156" s="13">
        <v>107000</v>
      </c>
      <c r="I156" s="13">
        <v>219324</v>
      </c>
      <c r="J156" s="37">
        <v>134101</v>
      </c>
      <c r="K156" s="13">
        <v>118640</v>
      </c>
      <c r="L156" s="37">
        <v>133700</v>
      </c>
      <c r="M156" s="13">
        <v>189000</v>
      </c>
      <c r="N156" s="37">
        <v>147691.70000000001</v>
      </c>
      <c r="O156" s="13">
        <v>65600</v>
      </c>
    </row>
    <row r="157" spans="1:15" ht="13" hidden="1">
      <c r="A157" s="18">
        <v>156</v>
      </c>
      <c r="B157" s="18" t="s">
        <v>37</v>
      </c>
      <c r="C157" s="18" t="s">
        <v>19</v>
      </c>
      <c r="D157" s="12" t="s">
        <v>92</v>
      </c>
      <c r="E157" s="7">
        <v>139700</v>
      </c>
      <c r="F157" s="13">
        <v>409118</v>
      </c>
      <c r="G157" s="13">
        <v>194900</v>
      </c>
      <c r="H157" s="13">
        <v>116000</v>
      </c>
      <c r="I157" s="13">
        <v>405018</v>
      </c>
      <c r="J157" s="13">
        <v>143041</v>
      </c>
      <c r="K157" s="13">
        <v>113640</v>
      </c>
      <c r="L157" s="13">
        <v>141700</v>
      </c>
      <c r="M157" s="13">
        <v>216000</v>
      </c>
      <c r="N157" s="13">
        <v>158241.20000000001</v>
      </c>
      <c r="O157" s="13">
        <v>336500</v>
      </c>
    </row>
    <row r="158" spans="1:15" ht="13" hidden="1">
      <c r="A158" s="18">
        <v>157</v>
      </c>
      <c r="B158" s="18" t="s">
        <v>37</v>
      </c>
      <c r="C158" s="18" t="s">
        <v>16</v>
      </c>
      <c r="D158" s="12" t="s">
        <v>94</v>
      </c>
      <c r="E158" s="7">
        <v>39550</v>
      </c>
      <c r="F158" s="13">
        <v>116096</v>
      </c>
      <c r="G158" s="13">
        <v>56350</v>
      </c>
      <c r="H158" s="13">
        <v>39000</v>
      </c>
      <c r="I158" s="13">
        <v>190081</v>
      </c>
      <c r="J158" s="13">
        <v>51773</v>
      </c>
      <c r="K158" s="13">
        <v>68000</v>
      </c>
      <c r="L158" s="13">
        <v>46900</v>
      </c>
      <c r="M158" s="13">
        <v>80000</v>
      </c>
      <c r="N158" s="13">
        <v>59975.5</v>
      </c>
      <c r="O158" s="13">
        <v>60400</v>
      </c>
    </row>
    <row r="159" spans="1:15" ht="13">
      <c r="A159" s="18">
        <v>158</v>
      </c>
      <c r="B159" s="18" t="s">
        <v>37</v>
      </c>
      <c r="C159" s="18" t="s">
        <v>18</v>
      </c>
      <c r="D159" s="12" t="s">
        <v>94</v>
      </c>
      <c r="E159" s="30">
        <v>40115</v>
      </c>
      <c r="F159" s="13">
        <v>143493</v>
      </c>
      <c r="G159" s="13">
        <v>57350</v>
      </c>
      <c r="H159" s="13">
        <v>41000</v>
      </c>
      <c r="I159" s="13">
        <v>219324</v>
      </c>
      <c r="J159" s="37">
        <v>54361</v>
      </c>
      <c r="K159" s="13">
        <v>58000</v>
      </c>
      <c r="L159" s="37">
        <v>47400</v>
      </c>
      <c r="M159" s="13">
        <v>84000</v>
      </c>
      <c r="N159" s="37">
        <v>61064.9</v>
      </c>
      <c r="O159" s="13">
        <v>65600</v>
      </c>
    </row>
    <row r="160" spans="1:15" ht="13" hidden="1">
      <c r="A160" s="18">
        <v>159</v>
      </c>
      <c r="B160" s="18" t="s">
        <v>37</v>
      </c>
      <c r="C160" s="18" t="s">
        <v>19</v>
      </c>
      <c r="D160" s="12" t="s">
        <v>95</v>
      </c>
      <c r="E160" s="7">
        <v>64410</v>
      </c>
      <c r="F160" s="13">
        <v>211986</v>
      </c>
      <c r="G160" s="13">
        <v>68350</v>
      </c>
      <c r="H160" s="13">
        <v>44000</v>
      </c>
      <c r="I160" s="13">
        <v>405018</v>
      </c>
      <c r="J160" s="13">
        <v>57985</v>
      </c>
      <c r="K160" s="13">
        <v>53000</v>
      </c>
      <c r="L160" s="13">
        <v>52600</v>
      </c>
      <c r="M160" s="13">
        <v>96000</v>
      </c>
      <c r="N160" s="13">
        <v>65427.700000000004</v>
      </c>
      <c r="O160" s="13">
        <v>115100</v>
      </c>
    </row>
    <row r="161" spans="1:15" ht="13" hidden="1">
      <c r="A161" s="18">
        <v>160</v>
      </c>
      <c r="B161" s="18" t="s">
        <v>37</v>
      </c>
      <c r="C161" s="18" t="s">
        <v>16</v>
      </c>
      <c r="D161" s="12" t="s">
        <v>96</v>
      </c>
      <c r="E161" s="7">
        <v>39550</v>
      </c>
      <c r="F161" s="13">
        <v>125847</v>
      </c>
      <c r="G161" s="13">
        <v>56350</v>
      </c>
      <c r="H161" s="13">
        <v>39000</v>
      </c>
      <c r="I161" s="13">
        <v>86977</v>
      </c>
      <c r="J161" s="13">
        <v>51773</v>
      </c>
      <c r="K161" s="13">
        <v>68000</v>
      </c>
      <c r="L161" s="13">
        <v>46900</v>
      </c>
      <c r="M161" s="13">
        <v>80000</v>
      </c>
      <c r="N161" s="13">
        <v>59975.5</v>
      </c>
      <c r="O161" s="13">
        <v>60400</v>
      </c>
    </row>
    <row r="162" spans="1:15" ht="13" hidden="1">
      <c r="A162" s="18">
        <v>161</v>
      </c>
      <c r="B162" s="18" t="s">
        <v>37</v>
      </c>
      <c r="C162" s="18" t="s">
        <v>18</v>
      </c>
      <c r="D162" s="12" t="s">
        <v>97</v>
      </c>
      <c r="E162" s="30">
        <v>40115</v>
      </c>
      <c r="F162" s="13">
        <v>159746</v>
      </c>
      <c r="G162" s="13">
        <v>57350</v>
      </c>
      <c r="H162" s="13">
        <v>41000</v>
      </c>
      <c r="I162" s="13">
        <v>100358</v>
      </c>
      <c r="J162" s="37">
        <v>54361</v>
      </c>
      <c r="K162" s="13">
        <v>58000</v>
      </c>
      <c r="L162" s="37">
        <v>47400</v>
      </c>
      <c r="M162" s="13">
        <v>84000</v>
      </c>
      <c r="N162" s="37">
        <v>61064.9</v>
      </c>
      <c r="O162" s="13">
        <v>65600</v>
      </c>
    </row>
    <row r="163" spans="1:15" ht="13" hidden="1">
      <c r="A163" s="18">
        <v>162</v>
      </c>
      <c r="B163" s="18" t="s">
        <v>37</v>
      </c>
      <c r="C163" s="18" t="s">
        <v>19</v>
      </c>
      <c r="D163" s="12" t="s">
        <v>97</v>
      </c>
      <c r="E163" s="7">
        <v>64410</v>
      </c>
      <c r="F163" s="13">
        <v>244492</v>
      </c>
      <c r="G163" s="13">
        <v>68350</v>
      </c>
      <c r="H163" s="13">
        <v>44000</v>
      </c>
      <c r="I163" s="13">
        <v>185327</v>
      </c>
      <c r="J163" s="13">
        <v>57985</v>
      </c>
      <c r="K163" s="13">
        <v>53000</v>
      </c>
      <c r="L163" s="13">
        <v>52600</v>
      </c>
      <c r="M163" s="13">
        <v>96000</v>
      </c>
      <c r="N163" s="13">
        <v>65427.700000000004</v>
      </c>
      <c r="O163" s="13">
        <v>115100</v>
      </c>
    </row>
    <row r="164" spans="1:15" ht="13" hidden="1">
      <c r="A164" s="18">
        <v>163</v>
      </c>
      <c r="B164" s="18" t="s">
        <v>37</v>
      </c>
      <c r="C164" s="18" t="s">
        <v>16</v>
      </c>
      <c r="D164" s="12" t="s">
        <v>98</v>
      </c>
      <c r="E164" s="7">
        <v>115500</v>
      </c>
      <c r="F164" s="13">
        <v>195000</v>
      </c>
      <c r="G164" s="13">
        <v>167900</v>
      </c>
      <c r="H164" s="13">
        <v>109000</v>
      </c>
      <c r="I164" s="13">
        <v>190081</v>
      </c>
      <c r="J164" s="13">
        <v>127715</v>
      </c>
      <c r="K164" s="13">
        <v>128640</v>
      </c>
      <c r="L164" s="13">
        <v>131500</v>
      </c>
      <c r="M164" s="13">
        <v>180000</v>
      </c>
      <c r="N164" s="13">
        <v>145054</v>
      </c>
      <c r="O164" s="13">
        <v>121000</v>
      </c>
    </row>
    <row r="165" spans="1:15" ht="13" hidden="1">
      <c r="A165" s="18">
        <v>164</v>
      </c>
      <c r="B165" s="18" t="s">
        <v>37</v>
      </c>
      <c r="C165" s="18" t="s">
        <v>18</v>
      </c>
      <c r="D165" s="12" t="s">
        <v>98</v>
      </c>
      <c r="E165" s="30">
        <v>116050</v>
      </c>
      <c r="F165" s="13">
        <v>265000</v>
      </c>
      <c r="G165" s="13">
        <v>168900</v>
      </c>
      <c r="H165" s="13">
        <v>114000</v>
      </c>
      <c r="I165" s="13">
        <v>219324</v>
      </c>
      <c r="J165" s="37">
        <v>134101</v>
      </c>
      <c r="K165" s="13">
        <v>118640</v>
      </c>
      <c r="L165" s="37">
        <v>133700</v>
      </c>
      <c r="M165" s="13">
        <v>189000</v>
      </c>
      <c r="N165" s="37">
        <v>147691.70000000001</v>
      </c>
      <c r="O165" s="13">
        <v>135600</v>
      </c>
    </row>
    <row r="166" spans="1:15" ht="13" hidden="1">
      <c r="A166" s="18">
        <v>165</v>
      </c>
      <c r="B166" s="18" t="s">
        <v>37</v>
      </c>
      <c r="C166" s="18" t="s">
        <v>19</v>
      </c>
      <c r="D166" s="12" t="s">
        <v>99</v>
      </c>
      <c r="E166" s="7">
        <v>139700</v>
      </c>
      <c r="F166" s="13">
        <v>365000</v>
      </c>
      <c r="G166" s="13">
        <v>194900</v>
      </c>
      <c r="H166" s="13">
        <v>123000</v>
      </c>
      <c r="I166" s="13">
        <v>405018</v>
      </c>
      <c r="J166" s="13">
        <v>143041</v>
      </c>
      <c r="K166" s="13">
        <v>113640</v>
      </c>
      <c r="L166" s="13">
        <v>141700</v>
      </c>
      <c r="M166" s="13">
        <v>216000</v>
      </c>
      <c r="N166" s="13">
        <v>158241.20000000001</v>
      </c>
      <c r="O166" s="13">
        <v>336500</v>
      </c>
    </row>
    <row r="167" spans="1:15" ht="13" hidden="1">
      <c r="A167" s="18">
        <v>166</v>
      </c>
      <c r="B167" s="18" t="s">
        <v>37</v>
      </c>
      <c r="C167" s="18" t="s">
        <v>16</v>
      </c>
      <c r="D167" s="12" t="s">
        <v>100</v>
      </c>
      <c r="E167" s="7">
        <v>39550</v>
      </c>
      <c r="F167" s="13">
        <v>160000</v>
      </c>
      <c r="G167" s="13">
        <v>56350</v>
      </c>
      <c r="H167" s="13">
        <v>39000</v>
      </c>
      <c r="I167" s="13">
        <v>98219</v>
      </c>
      <c r="J167" s="13">
        <v>51773</v>
      </c>
      <c r="K167" s="13">
        <v>68000</v>
      </c>
      <c r="L167" s="13">
        <v>46900</v>
      </c>
      <c r="M167" s="13">
        <v>80000</v>
      </c>
      <c r="N167" s="13">
        <v>59975.5</v>
      </c>
      <c r="O167" s="13">
        <v>60400</v>
      </c>
    </row>
    <row r="168" spans="1:15" ht="13" hidden="1">
      <c r="A168" s="18">
        <v>167</v>
      </c>
      <c r="B168" s="18" t="s">
        <v>37</v>
      </c>
      <c r="C168" s="18" t="s">
        <v>18</v>
      </c>
      <c r="D168" s="12" t="s">
        <v>100</v>
      </c>
      <c r="E168" s="30">
        <v>40115</v>
      </c>
      <c r="F168" s="13">
        <v>210000</v>
      </c>
      <c r="G168" s="13">
        <v>57350</v>
      </c>
      <c r="H168" s="13">
        <v>41000</v>
      </c>
      <c r="I168" s="13">
        <v>113330</v>
      </c>
      <c r="J168" s="37">
        <v>54361</v>
      </c>
      <c r="K168" s="13">
        <v>58000</v>
      </c>
      <c r="L168" s="37">
        <v>47400</v>
      </c>
      <c r="M168" s="13">
        <v>84000</v>
      </c>
      <c r="N168" s="37">
        <v>61064.9</v>
      </c>
      <c r="O168" s="13">
        <v>65600</v>
      </c>
    </row>
    <row r="169" spans="1:15" ht="13" hidden="1">
      <c r="A169" s="18">
        <v>168</v>
      </c>
      <c r="B169" s="18" t="s">
        <v>37</v>
      </c>
      <c r="C169" s="18" t="s">
        <v>19</v>
      </c>
      <c r="D169" s="12" t="s">
        <v>100</v>
      </c>
      <c r="E169" s="7">
        <v>64410</v>
      </c>
      <c r="F169" s="13">
        <v>280000</v>
      </c>
      <c r="G169" s="13">
        <v>68350</v>
      </c>
      <c r="H169" s="13">
        <v>44000</v>
      </c>
      <c r="I169" s="13">
        <v>209282</v>
      </c>
      <c r="J169" s="13">
        <v>57985</v>
      </c>
      <c r="K169" s="13">
        <v>53000</v>
      </c>
      <c r="L169" s="13">
        <v>52600</v>
      </c>
      <c r="M169" s="13">
        <v>96000</v>
      </c>
      <c r="N169" s="13">
        <v>65427.700000000004</v>
      </c>
      <c r="O169" s="13">
        <v>115100</v>
      </c>
    </row>
    <row r="170" spans="1:15" ht="13" hidden="1">
      <c r="A170" s="18">
        <v>169</v>
      </c>
      <c r="B170" s="18" t="s">
        <v>37</v>
      </c>
      <c r="C170" s="18" t="s">
        <v>16</v>
      </c>
      <c r="D170" s="12" t="s">
        <v>101</v>
      </c>
      <c r="E170" s="7">
        <v>204960</v>
      </c>
      <c r="F170" s="13">
        <v>405000</v>
      </c>
      <c r="G170" s="13">
        <v>145800</v>
      </c>
      <c r="H170" s="13">
        <v>303000</v>
      </c>
      <c r="I170" s="13">
        <v>297371</v>
      </c>
      <c r="J170" s="13">
        <v>166538</v>
      </c>
      <c r="K170" s="13">
        <v>401500</v>
      </c>
      <c r="L170" s="13">
        <v>200100</v>
      </c>
      <c r="M170" s="13">
        <v>250000</v>
      </c>
      <c r="N170" s="13">
        <v>241320.30000000002</v>
      </c>
      <c r="O170" s="13">
        <v>266500</v>
      </c>
    </row>
    <row r="171" spans="1:15" ht="13" hidden="1">
      <c r="A171" s="18">
        <v>170</v>
      </c>
      <c r="B171" s="18" t="s">
        <v>37</v>
      </c>
      <c r="C171" s="18" t="s">
        <v>18</v>
      </c>
      <c r="D171" s="12" t="s">
        <v>102</v>
      </c>
      <c r="E171" s="30">
        <v>206080</v>
      </c>
      <c r="F171" s="13">
        <v>445000</v>
      </c>
      <c r="G171" s="13">
        <v>150800</v>
      </c>
      <c r="H171" s="13">
        <v>315000</v>
      </c>
      <c r="I171" s="13">
        <v>343121</v>
      </c>
      <c r="J171" s="37">
        <v>174865</v>
      </c>
      <c r="K171" s="13">
        <v>391500</v>
      </c>
      <c r="L171" s="37">
        <v>202100</v>
      </c>
      <c r="M171" s="13">
        <v>262500</v>
      </c>
      <c r="N171" s="37">
        <v>245700</v>
      </c>
      <c r="O171" s="13">
        <v>320800</v>
      </c>
    </row>
    <row r="172" spans="1:15" ht="13" hidden="1">
      <c r="A172" s="18">
        <v>171</v>
      </c>
      <c r="B172" s="18" t="s">
        <v>37</v>
      </c>
      <c r="C172" s="18" t="s">
        <v>19</v>
      </c>
      <c r="D172" s="12" t="s">
        <v>101</v>
      </c>
      <c r="E172" s="7">
        <v>351680</v>
      </c>
      <c r="F172" s="13">
        <v>535000</v>
      </c>
      <c r="G172" s="13">
        <v>185800</v>
      </c>
      <c r="H172" s="13">
        <v>340000</v>
      </c>
      <c r="I172" s="13">
        <v>633629</v>
      </c>
      <c r="J172" s="13">
        <v>186523</v>
      </c>
      <c r="K172" s="13">
        <v>386500</v>
      </c>
      <c r="L172" s="13">
        <v>224300</v>
      </c>
      <c r="M172" s="13">
        <v>300000</v>
      </c>
      <c r="N172" s="13">
        <v>263259.10000000003</v>
      </c>
      <c r="O172" s="13">
        <v>689000</v>
      </c>
    </row>
    <row r="173" spans="1:15" ht="13" hidden="1">
      <c r="A173" s="18">
        <v>172</v>
      </c>
      <c r="B173" s="18" t="s">
        <v>37</v>
      </c>
      <c r="C173" s="18" t="s">
        <v>16</v>
      </c>
      <c r="D173" s="12" t="s">
        <v>103</v>
      </c>
      <c r="E173" s="7">
        <v>1145000</v>
      </c>
      <c r="F173" s="13">
        <v>1430000</v>
      </c>
      <c r="G173" s="13">
        <v>1194000</v>
      </c>
      <c r="H173" s="13">
        <v>872000</v>
      </c>
      <c r="I173" s="13">
        <v>4290000</v>
      </c>
      <c r="J173" s="13">
        <v>1016000</v>
      </c>
      <c r="K173" s="13">
        <v>1820000</v>
      </c>
      <c r="L173" s="13">
        <v>897000</v>
      </c>
      <c r="M173" s="13">
        <v>1800000</v>
      </c>
      <c r="N173" s="13">
        <v>881922</v>
      </c>
      <c r="O173" s="13">
        <v>1696000</v>
      </c>
    </row>
    <row r="174" spans="1:15" ht="13" hidden="1">
      <c r="A174" s="18">
        <v>173</v>
      </c>
      <c r="B174" s="18" t="s">
        <v>37</v>
      </c>
      <c r="C174" s="18" t="s">
        <v>18</v>
      </c>
      <c r="D174" s="12" t="s">
        <v>103</v>
      </c>
      <c r="E174" s="30">
        <v>1150000</v>
      </c>
      <c r="F174" s="13">
        <v>1490000</v>
      </c>
      <c r="G174" s="13">
        <v>1214000</v>
      </c>
      <c r="H174" s="13">
        <v>908000</v>
      </c>
      <c r="I174" s="13">
        <v>4950000</v>
      </c>
      <c r="J174" s="37">
        <v>1066800</v>
      </c>
      <c r="K174" s="13">
        <v>1810000</v>
      </c>
      <c r="L174" s="37">
        <v>905900</v>
      </c>
      <c r="M174" s="13">
        <v>1890000</v>
      </c>
      <c r="N174" s="37">
        <v>897957</v>
      </c>
      <c r="O174" s="13">
        <v>1756600</v>
      </c>
    </row>
    <row r="175" spans="1:15" ht="13" hidden="1">
      <c r="A175" s="18">
        <v>174</v>
      </c>
      <c r="B175" s="18" t="s">
        <v>37</v>
      </c>
      <c r="C175" s="18" t="s">
        <v>19</v>
      </c>
      <c r="D175" s="12" t="s">
        <v>103</v>
      </c>
      <c r="E175" s="7">
        <v>1270000</v>
      </c>
      <c r="F175" s="13">
        <v>1600000</v>
      </c>
      <c r="G175" s="13">
        <v>1564000</v>
      </c>
      <c r="H175" s="13">
        <v>980000</v>
      </c>
      <c r="I175" s="13">
        <v>9141000</v>
      </c>
      <c r="J175" s="13">
        <v>1137920</v>
      </c>
      <c r="K175" s="13">
        <v>1805000</v>
      </c>
      <c r="L175" s="13">
        <v>980500</v>
      </c>
      <c r="M175" s="13">
        <v>2160000</v>
      </c>
      <c r="N175" s="13">
        <v>962097</v>
      </c>
      <c r="O175" s="13">
        <v>1960000</v>
      </c>
    </row>
    <row r="176" spans="1:15" ht="13" hidden="1">
      <c r="A176" s="18">
        <v>175</v>
      </c>
      <c r="B176" s="18" t="s">
        <v>37</v>
      </c>
      <c r="C176" s="18" t="s">
        <v>16</v>
      </c>
      <c r="D176" s="12" t="s">
        <v>104</v>
      </c>
      <c r="E176" s="7">
        <v>1145000</v>
      </c>
      <c r="F176" s="13">
        <v>2441096</v>
      </c>
      <c r="G176" s="13">
        <v>1796000</v>
      </c>
      <c r="H176" s="13">
        <v>2178000</v>
      </c>
      <c r="I176" s="13">
        <v>6800001</v>
      </c>
      <c r="J176" s="13">
        <v>1780000</v>
      </c>
      <c r="K176" s="13">
        <v>3240000</v>
      </c>
      <c r="L176" s="13">
        <v>1109300</v>
      </c>
      <c r="M176" s="13">
        <v>2400000</v>
      </c>
      <c r="N176" s="13">
        <v>1084256</v>
      </c>
      <c r="O176" s="13">
        <v>3125400</v>
      </c>
    </row>
    <row r="177" spans="1:15" ht="13" hidden="1">
      <c r="A177" s="18">
        <v>176</v>
      </c>
      <c r="B177" s="18" t="s">
        <v>37</v>
      </c>
      <c r="C177" s="18" t="s">
        <v>18</v>
      </c>
      <c r="D177" s="12" t="s">
        <v>104</v>
      </c>
      <c r="E177" s="30">
        <v>1150000</v>
      </c>
      <c r="F177" s="13">
        <v>2468493</v>
      </c>
      <c r="G177" s="13">
        <v>1816000</v>
      </c>
      <c r="H177" s="13">
        <v>2268000</v>
      </c>
      <c r="I177" s="13">
        <v>7846155</v>
      </c>
      <c r="J177" s="37">
        <v>1869000</v>
      </c>
      <c r="K177" s="13">
        <v>3230000</v>
      </c>
      <c r="L177" s="37">
        <v>1112500</v>
      </c>
      <c r="M177" s="13">
        <v>2520000</v>
      </c>
      <c r="N177" s="37">
        <v>1103970</v>
      </c>
      <c r="O177" s="13">
        <v>3250000</v>
      </c>
    </row>
    <row r="178" spans="1:15" ht="13" hidden="1">
      <c r="A178" s="18">
        <v>177</v>
      </c>
      <c r="B178" s="18" t="s">
        <v>37</v>
      </c>
      <c r="C178" s="18" t="s">
        <v>19</v>
      </c>
      <c r="D178" s="12" t="s">
        <v>104</v>
      </c>
      <c r="E178" s="7">
        <v>1270000</v>
      </c>
      <c r="F178" s="13">
        <v>2536986</v>
      </c>
      <c r="G178" s="13">
        <v>2196000</v>
      </c>
      <c r="H178" s="13">
        <v>2448000</v>
      </c>
      <c r="I178" s="13">
        <v>14489233</v>
      </c>
      <c r="J178" s="13">
        <v>1993600</v>
      </c>
      <c r="K178" s="13">
        <v>3225000</v>
      </c>
      <c r="L178" s="13">
        <v>1190100</v>
      </c>
      <c r="M178" s="13">
        <v>2880000</v>
      </c>
      <c r="N178" s="13">
        <v>1182825</v>
      </c>
      <c r="O178" s="13">
        <v>3850000</v>
      </c>
    </row>
    <row r="179" spans="1:15" ht="13" hidden="1">
      <c r="A179" s="18">
        <v>178</v>
      </c>
      <c r="B179" s="18" t="s">
        <v>37</v>
      </c>
      <c r="C179" s="18" t="s">
        <v>16</v>
      </c>
      <c r="D179" s="12" t="s">
        <v>105</v>
      </c>
      <c r="E179" s="7">
        <v>217021.95631379311</v>
      </c>
      <c r="F179" s="13">
        <v>320000</v>
      </c>
      <c r="G179" s="13">
        <v>190300</v>
      </c>
      <c r="H179" s="13">
        <v>195000</v>
      </c>
      <c r="I179" s="13">
        <v>313968</v>
      </c>
      <c r="J179" s="13">
        <v>304008</v>
      </c>
      <c r="K179" s="13">
        <v>244000</v>
      </c>
      <c r="L179" s="13">
        <v>347900</v>
      </c>
      <c r="M179" s="13">
        <v>250000</v>
      </c>
      <c r="N179" s="13">
        <v>466741.60000000003</v>
      </c>
      <c r="O179" s="13">
        <v>249000</v>
      </c>
    </row>
    <row r="180" spans="1:15" ht="13" hidden="1">
      <c r="A180" s="18">
        <v>179</v>
      </c>
      <c r="B180" s="18" t="s">
        <v>37</v>
      </c>
      <c r="C180" s="18" t="s">
        <v>18</v>
      </c>
      <c r="D180" s="12" t="s">
        <v>105</v>
      </c>
      <c r="E180" s="30">
        <v>218344.45631379311</v>
      </c>
      <c r="F180" s="13">
        <v>343529</v>
      </c>
      <c r="G180" s="13">
        <v>192300</v>
      </c>
      <c r="H180" s="13">
        <v>203000</v>
      </c>
      <c r="I180" s="13">
        <v>362271</v>
      </c>
      <c r="J180" s="37">
        <v>319209</v>
      </c>
      <c r="K180" s="13">
        <v>234000</v>
      </c>
      <c r="L180" s="37">
        <v>351300</v>
      </c>
      <c r="M180" s="13">
        <v>262500</v>
      </c>
      <c r="N180" s="37">
        <v>475228</v>
      </c>
      <c r="O180" s="13">
        <v>267300</v>
      </c>
    </row>
    <row r="181" spans="1:15" ht="13" hidden="1">
      <c r="A181" s="18">
        <v>180</v>
      </c>
      <c r="B181" s="18" t="s">
        <v>37</v>
      </c>
      <c r="C181" s="18" t="s">
        <v>19</v>
      </c>
      <c r="D181" s="12" t="s">
        <v>105</v>
      </c>
      <c r="E181" s="7">
        <v>441846.95631379302</v>
      </c>
      <c r="F181" s="13">
        <v>417059</v>
      </c>
      <c r="G181" s="13">
        <v>234300</v>
      </c>
      <c r="H181" s="13">
        <v>219000</v>
      </c>
      <c r="I181" s="13">
        <v>668994</v>
      </c>
      <c r="J181" s="13">
        <v>340489</v>
      </c>
      <c r="K181" s="13">
        <v>229000</v>
      </c>
      <c r="L181" s="13">
        <v>389800</v>
      </c>
      <c r="M181" s="13">
        <v>300000</v>
      </c>
      <c r="N181" s="13">
        <v>509172.3</v>
      </c>
      <c r="O181" s="13">
        <v>468500</v>
      </c>
    </row>
    <row r="182" spans="1:15" ht="13" hidden="1">
      <c r="A182" s="18">
        <v>181</v>
      </c>
      <c r="B182" s="18" t="s">
        <v>37</v>
      </c>
      <c r="C182" s="18" t="s">
        <v>16</v>
      </c>
      <c r="D182" s="12" t="s">
        <v>106</v>
      </c>
      <c r="E182" s="7">
        <v>595125</v>
      </c>
      <c r="F182" s="13">
        <v>935000</v>
      </c>
      <c r="G182" s="13">
        <v>583500</v>
      </c>
      <c r="H182" s="13">
        <v>593000</v>
      </c>
      <c r="I182" s="13">
        <v>1100120</v>
      </c>
      <c r="J182" s="13">
        <v>720767</v>
      </c>
      <c r="K182" s="13">
        <v>845000</v>
      </c>
      <c r="L182" s="13">
        <v>705400</v>
      </c>
      <c r="M182" s="13">
        <v>980000</v>
      </c>
      <c r="N182" s="13">
        <v>929637.8</v>
      </c>
      <c r="O182" s="13">
        <v>437500</v>
      </c>
    </row>
    <row r="183" spans="1:15" ht="13" hidden="1">
      <c r="A183" s="18">
        <v>182</v>
      </c>
      <c r="B183" s="18" t="s">
        <v>37</v>
      </c>
      <c r="C183" s="18" t="s">
        <v>18</v>
      </c>
      <c r="D183" s="12" t="s">
        <v>107</v>
      </c>
      <c r="E183" s="30">
        <v>608350</v>
      </c>
      <c r="F183" s="13">
        <v>968333</v>
      </c>
      <c r="G183" s="13">
        <v>603500</v>
      </c>
      <c r="H183" s="13">
        <v>618000</v>
      </c>
      <c r="I183" s="13">
        <v>1269369</v>
      </c>
      <c r="J183" s="37">
        <v>756805</v>
      </c>
      <c r="K183" s="13">
        <v>835000</v>
      </c>
      <c r="L183" s="37">
        <v>715100</v>
      </c>
      <c r="M183" s="13">
        <v>1029000</v>
      </c>
      <c r="N183" s="37">
        <v>946540.4</v>
      </c>
      <c r="O183" s="13">
        <v>452000</v>
      </c>
    </row>
    <row r="184" spans="1:15" ht="13" hidden="1">
      <c r="A184" s="18">
        <v>183</v>
      </c>
      <c r="B184" s="18" t="s">
        <v>37</v>
      </c>
      <c r="C184" s="18" t="s">
        <v>19</v>
      </c>
      <c r="D184" s="12" t="s">
        <v>108</v>
      </c>
      <c r="E184" s="7">
        <v>912525</v>
      </c>
      <c r="F184" s="13">
        <v>1051667</v>
      </c>
      <c r="G184" s="13">
        <v>983500</v>
      </c>
      <c r="H184" s="13">
        <v>667000</v>
      </c>
      <c r="I184" s="13">
        <v>2344101</v>
      </c>
      <c r="J184" s="13">
        <v>807259</v>
      </c>
      <c r="K184" s="13">
        <v>830000</v>
      </c>
      <c r="L184" s="13">
        <v>780150</v>
      </c>
      <c r="M184" s="13">
        <v>1176000</v>
      </c>
      <c r="N184" s="13">
        <v>1014150.8</v>
      </c>
      <c r="O184" s="13">
        <v>541800</v>
      </c>
    </row>
    <row r="185" spans="1:15" ht="13" hidden="1">
      <c r="A185" s="18">
        <v>184</v>
      </c>
      <c r="B185" s="18" t="s">
        <v>37</v>
      </c>
      <c r="C185" s="18" t="s">
        <v>16</v>
      </c>
      <c r="D185" s="12" t="s">
        <v>109</v>
      </c>
      <c r="E185" s="7">
        <v>595125</v>
      </c>
      <c r="F185" s="13">
        <v>935000</v>
      </c>
      <c r="G185" s="13">
        <v>583500</v>
      </c>
      <c r="H185" s="13">
        <v>593000</v>
      </c>
      <c r="I185" s="13">
        <v>1100120</v>
      </c>
      <c r="J185" s="13">
        <v>720767</v>
      </c>
      <c r="K185" s="13">
        <v>845000</v>
      </c>
      <c r="L185" s="13">
        <v>705400</v>
      </c>
      <c r="M185" s="13">
        <v>980000</v>
      </c>
      <c r="N185" s="13">
        <v>929637.8</v>
      </c>
      <c r="O185" s="13">
        <v>437500</v>
      </c>
    </row>
    <row r="186" spans="1:15" ht="13" hidden="1">
      <c r="A186" s="18">
        <v>185</v>
      </c>
      <c r="B186" s="18" t="s">
        <v>37</v>
      </c>
      <c r="C186" s="18" t="s">
        <v>18</v>
      </c>
      <c r="D186" s="12" t="s">
        <v>109</v>
      </c>
      <c r="E186" s="30">
        <v>608350</v>
      </c>
      <c r="F186" s="13">
        <v>968333</v>
      </c>
      <c r="G186" s="13">
        <v>603500</v>
      </c>
      <c r="H186" s="13">
        <v>618000</v>
      </c>
      <c r="I186" s="13">
        <v>1269369</v>
      </c>
      <c r="J186" s="37">
        <v>756805</v>
      </c>
      <c r="K186" s="13">
        <v>835000</v>
      </c>
      <c r="L186" s="37">
        <v>715100</v>
      </c>
      <c r="M186" s="13">
        <v>1029000</v>
      </c>
      <c r="N186" s="37">
        <v>946540.4</v>
      </c>
      <c r="O186" s="13">
        <v>452000</v>
      </c>
    </row>
    <row r="187" spans="1:15" ht="13" hidden="1">
      <c r="A187" s="18">
        <v>186</v>
      </c>
      <c r="B187" s="18" t="s">
        <v>37</v>
      </c>
      <c r="C187" s="18" t="s">
        <v>19</v>
      </c>
      <c r="D187" s="12" t="s">
        <v>110</v>
      </c>
      <c r="E187" s="7">
        <v>912525</v>
      </c>
      <c r="F187" s="13">
        <v>1051667</v>
      </c>
      <c r="G187" s="13">
        <v>983500</v>
      </c>
      <c r="H187" s="13">
        <v>667000</v>
      </c>
      <c r="I187" s="13">
        <v>2344101</v>
      </c>
      <c r="J187" s="13">
        <v>807259</v>
      </c>
      <c r="K187" s="13">
        <v>830000</v>
      </c>
      <c r="L187" s="13">
        <v>780150</v>
      </c>
      <c r="M187" s="13">
        <v>1176000</v>
      </c>
      <c r="N187" s="13">
        <v>1014150.8</v>
      </c>
      <c r="O187" s="13">
        <v>541800</v>
      </c>
    </row>
    <row r="188" spans="1:15" ht="13" hidden="1">
      <c r="A188" s="18">
        <v>187</v>
      </c>
      <c r="B188" s="18" t="s">
        <v>37</v>
      </c>
      <c r="C188" s="18" t="s">
        <v>16</v>
      </c>
      <c r="D188" s="12" t="s">
        <v>111</v>
      </c>
      <c r="E188" s="7">
        <v>595125</v>
      </c>
      <c r="F188" s="13">
        <v>951667</v>
      </c>
      <c r="G188" s="13">
        <v>583500</v>
      </c>
      <c r="H188" s="13">
        <v>593000</v>
      </c>
      <c r="I188" s="13">
        <v>1100120</v>
      </c>
      <c r="J188" s="13">
        <v>720767</v>
      </c>
      <c r="K188" s="13">
        <v>845000</v>
      </c>
      <c r="L188" s="13">
        <v>705400</v>
      </c>
      <c r="M188" s="13">
        <v>980000</v>
      </c>
      <c r="N188" s="13">
        <v>929637.8</v>
      </c>
      <c r="O188" s="13">
        <v>437500</v>
      </c>
    </row>
    <row r="189" spans="1:15" ht="13" hidden="1">
      <c r="A189" s="18">
        <v>188</v>
      </c>
      <c r="B189" s="18" t="s">
        <v>37</v>
      </c>
      <c r="C189" s="18" t="s">
        <v>18</v>
      </c>
      <c r="D189" s="12" t="s">
        <v>112</v>
      </c>
      <c r="E189" s="30">
        <v>608350</v>
      </c>
      <c r="F189" s="13">
        <v>996111</v>
      </c>
      <c r="G189" s="13">
        <v>603500</v>
      </c>
      <c r="H189" s="13">
        <v>618000</v>
      </c>
      <c r="I189" s="13">
        <v>1269369</v>
      </c>
      <c r="J189" s="37">
        <v>756805</v>
      </c>
      <c r="K189" s="13">
        <v>835000</v>
      </c>
      <c r="L189" s="37">
        <v>715100</v>
      </c>
      <c r="M189" s="13">
        <v>1029000</v>
      </c>
      <c r="N189" s="37">
        <v>946540.4</v>
      </c>
      <c r="O189" s="13">
        <v>452000</v>
      </c>
    </row>
    <row r="190" spans="1:15" ht="13" hidden="1">
      <c r="A190" s="18">
        <v>189</v>
      </c>
      <c r="B190" s="18" t="s">
        <v>37</v>
      </c>
      <c r="C190" s="18" t="s">
        <v>19</v>
      </c>
      <c r="D190" s="12" t="s">
        <v>111</v>
      </c>
      <c r="E190" s="7">
        <v>912525</v>
      </c>
      <c r="F190" s="13">
        <v>1107222</v>
      </c>
      <c r="G190" s="13">
        <v>983500</v>
      </c>
      <c r="H190" s="13">
        <v>667000</v>
      </c>
      <c r="I190" s="13">
        <v>2344101</v>
      </c>
      <c r="J190" s="13">
        <v>807259</v>
      </c>
      <c r="K190" s="13">
        <v>830000</v>
      </c>
      <c r="L190" s="13">
        <v>780150</v>
      </c>
      <c r="M190" s="13">
        <v>1176000</v>
      </c>
      <c r="N190" s="13">
        <v>1014150.8</v>
      </c>
      <c r="O190" s="13">
        <v>541800</v>
      </c>
    </row>
    <row r="191" spans="1:15" ht="13" hidden="1">
      <c r="A191" s="18">
        <v>190</v>
      </c>
      <c r="B191" s="18" t="s">
        <v>37</v>
      </c>
      <c r="C191" s="18" t="s">
        <v>16</v>
      </c>
      <c r="D191" s="12" t="s">
        <v>113</v>
      </c>
      <c r="E191" s="7">
        <v>379665</v>
      </c>
      <c r="F191" s="13">
        <v>830000</v>
      </c>
      <c r="G191" s="13">
        <v>476500</v>
      </c>
      <c r="H191" s="13">
        <v>530000</v>
      </c>
      <c r="I191" s="13">
        <v>920660</v>
      </c>
      <c r="J191" s="13">
        <v>558071</v>
      </c>
      <c r="K191" s="13">
        <v>741000</v>
      </c>
      <c r="L191" s="13">
        <v>455288.4</v>
      </c>
      <c r="M191" s="13">
        <v>980000</v>
      </c>
      <c r="N191" s="13">
        <v>493808.9</v>
      </c>
      <c r="O191" s="13">
        <v>331400</v>
      </c>
    </row>
    <row r="192" spans="1:15" ht="13" hidden="1">
      <c r="A192" s="18">
        <v>191</v>
      </c>
      <c r="B192" s="18" t="s">
        <v>37</v>
      </c>
      <c r="C192" s="18" t="s">
        <v>18</v>
      </c>
      <c r="D192" s="12" t="s">
        <v>113</v>
      </c>
      <c r="E192" s="30">
        <v>393471</v>
      </c>
      <c r="F192" s="13">
        <v>890000</v>
      </c>
      <c r="G192" s="13">
        <v>486500</v>
      </c>
      <c r="H192" s="13">
        <v>552000</v>
      </c>
      <c r="I192" s="13">
        <v>1062300</v>
      </c>
      <c r="J192" s="37">
        <v>585975</v>
      </c>
      <c r="K192" s="13">
        <v>731000</v>
      </c>
      <c r="L192" s="37">
        <v>457334.64</v>
      </c>
      <c r="M192" s="13">
        <v>1029000</v>
      </c>
      <c r="N192" s="37">
        <v>502786.7</v>
      </c>
      <c r="O192" s="13">
        <v>344400</v>
      </c>
    </row>
    <row r="193" spans="1:15" ht="13" hidden="1">
      <c r="A193" s="18">
        <v>192</v>
      </c>
      <c r="B193" s="18" t="s">
        <v>37</v>
      </c>
      <c r="C193" s="18" t="s">
        <v>19</v>
      </c>
      <c r="D193" s="12" t="s">
        <v>113</v>
      </c>
      <c r="E193" s="7">
        <v>614367</v>
      </c>
      <c r="F193" s="13">
        <v>1000000</v>
      </c>
      <c r="G193" s="13">
        <v>786500</v>
      </c>
      <c r="H193" s="13">
        <v>596000</v>
      </c>
      <c r="I193" s="13">
        <v>1961714</v>
      </c>
      <c r="J193" s="13">
        <v>625040</v>
      </c>
      <c r="K193" s="13">
        <v>726000</v>
      </c>
      <c r="L193" s="13">
        <v>472340.4</v>
      </c>
      <c r="M193" s="13">
        <v>1176000</v>
      </c>
      <c r="N193" s="13">
        <v>538700.5</v>
      </c>
      <c r="O193" s="13">
        <v>433600</v>
      </c>
    </row>
    <row r="194" spans="1:15" ht="13" hidden="1">
      <c r="A194" s="18">
        <v>193</v>
      </c>
      <c r="B194" s="18" t="s">
        <v>37</v>
      </c>
      <c r="C194" s="18" t="s">
        <v>16</v>
      </c>
      <c r="D194" s="12" t="s">
        <v>114</v>
      </c>
      <c r="E194" s="7">
        <v>510822</v>
      </c>
      <c r="F194" s="13">
        <v>738235</v>
      </c>
      <c r="G194" s="13">
        <v>530000</v>
      </c>
      <c r="H194" s="13">
        <v>726000</v>
      </c>
      <c r="I194" s="13">
        <v>1157530</v>
      </c>
      <c r="J194" s="13">
        <v>558071</v>
      </c>
      <c r="K194" s="13">
        <v>741000</v>
      </c>
      <c r="L194" s="13">
        <v>631833.44000000006</v>
      </c>
      <c r="M194" s="13">
        <v>980000</v>
      </c>
      <c r="N194" s="13">
        <v>683473.70000000007</v>
      </c>
      <c r="O194" s="13">
        <v>460700</v>
      </c>
    </row>
    <row r="195" spans="1:15" ht="13" hidden="1">
      <c r="A195" s="18">
        <v>194</v>
      </c>
      <c r="B195" s="18" t="s">
        <v>37</v>
      </c>
      <c r="C195" s="18" t="s">
        <v>18</v>
      </c>
      <c r="D195" s="12" t="s">
        <v>114</v>
      </c>
      <c r="E195" s="30">
        <v>524628</v>
      </c>
      <c r="F195" s="13">
        <v>797059</v>
      </c>
      <c r="G195" s="13">
        <v>540000</v>
      </c>
      <c r="H195" s="13">
        <v>756000</v>
      </c>
      <c r="I195" s="13">
        <v>1335612</v>
      </c>
      <c r="J195" s="37">
        <v>585975</v>
      </c>
      <c r="K195" s="13">
        <v>731000</v>
      </c>
      <c r="L195" s="37">
        <v>647634.96</v>
      </c>
      <c r="M195" s="13">
        <v>1029000</v>
      </c>
      <c r="N195" s="37">
        <v>695900.4</v>
      </c>
      <c r="O195" s="13">
        <v>485300</v>
      </c>
    </row>
    <row r="196" spans="1:15" ht="13" hidden="1">
      <c r="A196" s="18">
        <v>195</v>
      </c>
      <c r="B196" s="18" t="s">
        <v>37</v>
      </c>
      <c r="C196" s="18" t="s">
        <v>19</v>
      </c>
      <c r="D196" s="12" t="s">
        <v>114</v>
      </c>
      <c r="E196" s="7">
        <v>842166</v>
      </c>
      <c r="F196" s="13">
        <v>944118</v>
      </c>
      <c r="G196" s="13">
        <v>835000</v>
      </c>
      <c r="H196" s="13">
        <v>816000</v>
      </c>
      <c r="I196" s="13">
        <v>2466430</v>
      </c>
      <c r="J196" s="13">
        <v>625040</v>
      </c>
      <c r="K196" s="13">
        <v>726000</v>
      </c>
      <c r="L196" s="13">
        <v>662186</v>
      </c>
      <c r="M196" s="13">
        <v>1176000</v>
      </c>
      <c r="N196" s="13">
        <v>745607.20000000007</v>
      </c>
      <c r="O196" s="13">
        <v>686200</v>
      </c>
    </row>
    <row r="197" spans="1:15" ht="13" hidden="1">
      <c r="A197" s="18">
        <v>196</v>
      </c>
      <c r="B197" s="18" t="s">
        <v>37</v>
      </c>
      <c r="C197" s="18" t="s">
        <v>16</v>
      </c>
      <c r="D197" s="12" t="s">
        <v>115</v>
      </c>
      <c r="E197" s="7">
        <v>579600</v>
      </c>
      <c r="F197" s="13">
        <v>929118</v>
      </c>
      <c r="G197" s="13">
        <v>583500</v>
      </c>
      <c r="H197" s="13">
        <v>593000</v>
      </c>
      <c r="I197" s="13">
        <v>1100120</v>
      </c>
      <c r="J197" s="13">
        <v>720767</v>
      </c>
      <c r="K197" s="13">
        <v>845000</v>
      </c>
      <c r="L197" s="13">
        <v>705400</v>
      </c>
      <c r="M197" s="13">
        <v>980000</v>
      </c>
      <c r="N197" s="13">
        <v>929637.8</v>
      </c>
      <c r="O197" s="13">
        <v>437500</v>
      </c>
    </row>
    <row r="198" spans="1:15" ht="13" hidden="1">
      <c r="A198" s="18">
        <v>197</v>
      </c>
      <c r="B198" s="18" t="s">
        <v>37</v>
      </c>
      <c r="C198" s="18" t="s">
        <v>18</v>
      </c>
      <c r="D198" s="12" t="s">
        <v>115</v>
      </c>
      <c r="E198" s="30">
        <v>592480</v>
      </c>
      <c r="F198" s="13">
        <v>958529</v>
      </c>
      <c r="G198" s="13">
        <v>603500</v>
      </c>
      <c r="H198" s="13">
        <v>618000</v>
      </c>
      <c r="I198" s="13">
        <v>1269369</v>
      </c>
      <c r="J198" s="37">
        <v>756805</v>
      </c>
      <c r="K198" s="13">
        <v>835000</v>
      </c>
      <c r="L198" s="37">
        <v>715100</v>
      </c>
      <c r="M198" s="13">
        <v>1029000</v>
      </c>
      <c r="N198" s="37">
        <v>946540.4</v>
      </c>
      <c r="O198" s="13">
        <v>452000</v>
      </c>
    </row>
    <row r="199" spans="1:15" ht="13" hidden="1">
      <c r="A199" s="18">
        <v>198</v>
      </c>
      <c r="B199" s="18" t="s">
        <v>37</v>
      </c>
      <c r="C199" s="18" t="s">
        <v>19</v>
      </c>
      <c r="D199" s="12" t="s">
        <v>115</v>
      </c>
      <c r="E199" s="7">
        <v>888720</v>
      </c>
      <c r="F199" s="13">
        <v>1032059</v>
      </c>
      <c r="G199" s="13">
        <v>983500</v>
      </c>
      <c r="H199" s="13">
        <v>667000</v>
      </c>
      <c r="I199" s="13">
        <v>2344101</v>
      </c>
      <c r="J199" s="13">
        <v>807259</v>
      </c>
      <c r="K199" s="13">
        <v>830000</v>
      </c>
      <c r="L199" s="13">
        <v>780150</v>
      </c>
      <c r="M199" s="13">
        <v>1176000</v>
      </c>
      <c r="N199" s="13">
        <v>1014150.8</v>
      </c>
      <c r="O199" s="13">
        <v>541800</v>
      </c>
    </row>
    <row r="200" spans="1:15" ht="13" hidden="1">
      <c r="A200" s="18">
        <v>199</v>
      </c>
      <c r="B200" s="18" t="s">
        <v>37</v>
      </c>
      <c r="C200" s="18" t="s">
        <v>16</v>
      </c>
      <c r="D200" s="12" t="s">
        <v>116</v>
      </c>
      <c r="E200" s="7">
        <v>631120</v>
      </c>
      <c r="F200" s="13">
        <v>844118</v>
      </c>
      <c r="G200" s="13">
        <v>592600</v>
      </c>
      <c r="H200" s="13">
        <v>229000</v>
      </c>
      <c r="I200" s="13">
        <v>1275531</v>
      </c>
      <c r="J200" s="13">
        <v>893459</v>
      </c>
      <c r="K200" s="13">
        <v>650000</v>
      </c>
      <c r="L200" s="13">
        <v>790400</v>
      </c>
      <c r="M200" s="13">
        <v>980000</v>
      </c>
      <c r="N200" s="13">
        <v>980395</v>
      </c>
      <c r="O200" s="13">
        <v>899000</v>
      </c>
    </row>
    <row r="201" spans="1:15" ht="13" hidden="1">
      <c r="A201" s="18">
        <v>200</v>
      </c>
      <c r="B201" s="18" t="s">
        <v>37</v>
      </c>
      <c r="C201" s="18" t="s">
        <v>18</v>
      </c>
      <c r="D201" s="12" t="s">
        <v>117</v>
      </c>
      <c r="E201" s="30">
        <v>644000</v>
      </c>
      <c r="F201" s="13">
        <v>873529</v>
      </c>
      <c r="G201" s="13">
        <v>602600</v>
      </c>
      <c r="H201" s="13">
        <v>238000</v>
      </c>
      <c r="I201" s="13">
        <v>1471767</v>
      </c>
      <c r="J201" s="37">
        <v>938132</v>
      </c>
      <c r="K201" s="13">
        <v>640000</v>
      </c>
      <c r="L201" s="37">
        <v>815400</v>
      </c>
      <c r="M201" s="13">
        <v>1029000</v>
      </c>
      <c r="N201" s="37">
        <v>998219.3</v>
      </c>
      <c r="O201" s="13">
        <v>915000</v>
      </c>
    </row>
    <row r="202" spans="1:15" ht="13" hidden="1">
      <c r="A202" s="18">
        <v>201</v>
      </c>
      <c r="B202" s="18" t="s">
        <v>37</v>
      </c>
      <c r="C202" s="18" t="s">
        <v>19</v>
      </c>
      <c r="D202" s="12" t="s">
        <v>116</v>
      </c>
      <c r="E202" s="7">
        <v>862960</v>
      </c>
      <c r="F202" s="13">
        <v>947059</v>
      </c>
      <c r="G202" s="13">
        <v>912600</v>
      </c>
      <c r="H202" s="13">
        <v>257000</v>
      </c>
      <c r="I202" s="13">
        <v>2717863</v>
      </c>
      <c r="J202" s="13">
        <v>1000674</v>
      </c>
      <c r="K202" s="13">
        <v>635000</v>
      </c>
      <c r="L202" s="13">
        <v>856400</v>
      </c>
      <c r="M202" s="13">
        <v>1176000</v>
      </c>
      <c r="N202" s="13">
        <v>1069521.7</v>
      </c>
      <c r="O202" s="13">
        <v>1120000</v>
      </c>
    </row>
    <row r="203" spans="1:15" ht="13" hidden="1">
      <c r="A203" s="18">
        <v>202</v>
      </c>
      <c r="B203" s="18" t="s">
        <v>37</v>
      </c>
      <c r="C203" s="18" t="s">
        <v>16</v>
      </c>
      <c r="D203" s="12" t="s">
        <v>118</v>
      </c>
      <c r="E203" s="7">
        <v>595125</v>
      </c>
      <c r="F203" s="13">
        <v>926096</v>
      </c>
      <c r="G203" s="13">
        <v>583500</v>
      </c>
      <c r="H203" s="13">
        <v>593000</v>
      </c>
      <c r="I203" s="13">
        <v>1100120</v>
      </c>
      <c r="J203" s="13">
        <v>720767</v>
      </c>
      <c r="K203" s="13">
        <v>845000</v>
      </c>
      <c r="L203" s="13">
        <v>705400</v>
      </c>
      <c r="M203" s="13">
        <v>980000</v>
      </c>
      <c r="N203" s="13">
        <v>929637.8</v>
      </c>
      <c r="O203" s="13">
        <v>437500</v>
      </c>
    </row>
    <row r="204" spans="1:15" ht="13" hidden="1">
      <c r="A204" s="18">
        <v>203</v>
      </c>
      <c r="B204" s="18" t="s">
        <v>37</v>
      </c>
      <c r="C204" s="18" t="s">
        <v>18</v>
      </c>
      <c r="D204" s="12" t="s">
        <v>118</v>
      </c>
      <c r="E204" s="30">
        <v>608350</v>
      </c>
      <c r="F204" s="13">
        <v>953493</v>
      </c>
      <c r="G204" s="13">
        <v>603500</v>
      </c>
      <c r="H204" s="13">
        <v>618000</v>
      </c>
      <c r="I204" s="13">
        <v>1269369</v>
      </c>
      <c r="J204" s="37">
        <v>756805</v>
      </c>
      <c r="K204" s="13">
        <v>835000</v>
      </c>
      <c r="L204" s="37">
        <v>715100</v>
      </c>
      <c r="M204" s="13">
        <v>1029000</v>
      </c>
      <c r="N204" s="37">
        <v>946540.4</v>
      </c>
      <c r="O204" s="13">
        <v>452000</v>
      </c>
    </row>
    <row r="205" spans="1:15" ht="13" hidden="1">
      <c r="A205" s="18">
        <v>204</v>
      </c>
      <c r="B205" s="18" t="s">
        <v>37</v>
      </c>
      <c r="C205" s="18" t="s">
        <v>19</v>
      </c>
      <c r="D205" s="12" t="s">
        <v>118</v>
      </c>
      <c r="E205" s="7">
        <v>912525</v>
      </c>
      <c r="F205" s="13">
        <v>1021986</v>
      </c>
      <c r="G205" s="13">
        <v>983500</v>
      </c>
      <c r="H205" s="13">
        <v>667000</v>
      </c>
      <c r="I205" s="13">
        <v>2344101</v>
      </c>
      <c r="J205" s="13">
        <v>807259</v>
      </c>
      <c r="K205" s="13">
        <v>830000</v>
      </c>
      <c r="L205" s="13">
        <v>780150</v>
      </c>
      <c r="M205" s="13">
        <v>1176000</v>
      </c>
      <c r="N205" s="13">
        <v>1014150.8</v>
      </c>
      <c r="O205" s="13">
        <v>541800</v>
      </c>
    </row>
    <row r="206" spans="1:15" ht="13" hidden="1">
      <c r="A206" s="18">
        <v>205</v>
      </c>
      <c r="B206" s="18" t="s">
        <v>37</v>
      </c>
      <c r="C206" s="18" t="s">
        <v>16</v>
      </c>
      <c r="D206" s="12" t="s">
        <v>119</v>
      </c>
      <c r="E206" s="7">
        <v>317538</v>
      </c>
      <c r="F206" s="13">
        <v>470000</v>
      </c>
      <c r="G206" s="13">
        <v>192600</v>
      </c>
      <c r="H206" s="13">
        <v>363000</v>
      </c>
      <c r="I206" s="13">
        <v>589971</v>
      </c>
      <c r="J206" s="13">
        <v>346350</v>
      </c>
      <c r="K206" s="13">
        <v>560750</v>
      </c>
      <c r="L206" s="13">
        <v>335356</v>
      </c>
      <c r="M206" s="13">
        <v>540000</v>
      </c>
      <c r="N206" s="13">
        <v>325331.5</v>
      </c>
      <c r="O206" s="13">
        <v>301800</v>
      </c>
    </row>
    <row r="207" spans="1:15" ht="13" hidden="1">
      <c r="A207" s="18">
        <v>206</v>
      </c>
      <c r="B207" s="18" t="s">
        <v>37</v>
      </c>
      <c r="C207" s="18" t="s">
        <v>18</v>
      </c>
      <c r="D207" s="12" t="s">
        <v>120</v>
      </c>
      <c r="E207" s="30">
        <v>324441</v>
      </c>
      <c r="F207" s="13">
        <v>550000</v>
      </c>
      <c r="G207" s="13">
        <v>196600</v>
      </c>
      <c r="H207" s="13">
        <v>378000</v>
      </c>
      <c r="I207" s="13">
        <v>680736</v>
      </c>
      <c r="J207" s="37">
        <v>363667</v>
      </c>
      <c r="K207" s="13">
        <v>550750</v>
      </c>
      <c r="L207" s="37">
        <v>340926.32</v>
      </c>
      <c r="M207" s="13">
        <v>567000</v>
      </c>
      <c r="N207" s="37">
        <v>331246.5</v>
      </c>
      <c r="O207" s="13">
        <v>359600</v>
      </c>
    </row>
    <row r="208" spans="1:15" ht="13" hidden="1">
      <c r="A208" s="18">
        <v>207</v>
      </c>
      <c r="B208" s="18" t="s">
        <v>37</v>
      </c>
      <c r="C208" s="18" t="s">
        <v>19</v>
      </c>
      <c r="D208" s="12" t="s">
        <v>120</v>
      </c>
      <c r="E208" s="7">
        <v>490113</v>
      </c>
      <c r="F208" s="13">
        <v>630000</v>
      </c>
      <c r="G208" s="13">
        <v>314600</v>
      </c>
      <c r="H208" s="13">
        <v>408000</v>
      </c>
      <c r="I208" s="13">
        <v>1257092</v>
      </c>
      <c r="J208" s="13">
        <v>387912</v>
      </c>
      <c r="K208" s="13">
        <v>545750</v>
      </c>
      <c r="L208" s="13">
        <v>358546.72000000003</v>
      </c>
      <c r="M208" s="13">
        <v>648000</v>
      </c>
      <c r="N208" s="13">
        <v>354900</v>
      </c>
      <c r="O208" s="13">
        <v>773000</v>
      </c>
    </row>
    <row r="209" spans="1:15" ht="13" hidden="1">
      <c r="A209" s="18">
        <v>208</v>
      </c>
      <c r="B209" s="18" t="s">
        <v>37</v>
      </c>
      <c r="C209" s="18" t="s">
        <v>16</v>
      </c>
      <c r="D209" s="12" t="s">
        <v>121</v>
      </c>
      <c r="E209" s="7">
        <v>313375</v>
      </c>
      <c r="F209" s="13">
        <v>280000</v>
      </c>
      <c r="G209" s="13">
        <v>315700</v>
      </c>
      <c r="H209" s="13">
        <v>303000</v>
      </c>
      <c r="I209" s="13">
        <v>433256</v>
      </c>
      <c r="J209" s="13">
        <v>267575</v>
      </c>
      <c r="K209" s="13">
        <v>244000</v>
      </c>
      <c r="L209" s="13">
        <v>292600</v>
      </c>
      <c r="M209" s="13">
        <v>340000</v>
      </c>
      <c r="N209" s="13">
        <v>450368.10000000003</v>
      </c>
      <c r="O209" s="13">
        <v>245000</v>
      </c>
    </row>
    <row r="210" spans="1:15" ht="13" hidden="1">
      <c r="A210" s="18">
        <v>209</v>
      </c>
      <c r="B210" s="18" t="s">
        <v>37</v>
      </c>
      <c r="C210" s="18" t="s">
        <v>18</v>
      </c>
      <c r="D210" s="12" t="s">
        <v>122</v>
      </c>
      <c r="E210" s="30">
        <v>319125</v>
      </c>
      <c r="F210" s="13">
        <v>350000</v>
      </c>
      <c r="G210" s="13">
        <v>320700</v>
      </c>
      <c r="H210" s="13">
        <v>315000</v>
      </c>
      <c r="I210" s="13">
        <v>499911</v>
      </c>
      <c r="J210" s="37">
        <v>280954</v>
      </c>
      <c r="K210" s="13">
        <v>234000</v>
      </c>
      <c r="L210" s="37">
        <v>314800</v>
      </c>
      <c r="M210" s="13">
        <v>357000</v>
      </c>
      <c r="N210" s="37">
        <v>458556.8</v>
      </c>
      <c r="O210" s="13">
        <v>272700</v>
      </c>
    </row>
    <row r="211" spans="1:15" ht="13" hidden="1">
      <c r="A211" s="18">
        <v>210</v>
      </c>
      <c r="B211" s="18" t="s">
        <v>37</v>
      </c>
      <c r="C211" s="18" t="s">
        <v>19</v>
      </c>
      <c r="D211" s="12" t="s">
        <v>123</v>
      </c>
      <c r="E211" s="7">
        <v>359375</v>
      </c>
      <c r="F211" s="13">
        <v>450000</v>
      </c>
      <c r="G211" s="13">
        <v>380700</v>
      </c>
      <c r="H211" s="13">
        <v>340000</v>
      </c>
      <c r="I211" s="13">
        <v>923169</v>
      </c>
      <c r="J211" s="13">
        <v>299684</v>
      </c>
      <c r="K211" s="13">
        <v>229000</v>
      </c>
      <c r="L211" s="13">
        <v>363500</v>
      </c>
      <c r="M211" s="13">
        <v>408000</v>
      </c>
      <c r="N211" s="13">
        <v>491310.3</v>
      </c>
      <c r="O211" s="13">
        <v>520000</v>
      </c>
    </row>
    <row r="212" spans="1:15" ht="13" hidden="1">
      <c r="A212" s="18">
        <v>211</v>
      </c>
      <c r="B212" s="18" t="s">
        <v>37</v>
      </c>
      <c r="C212" s="18" t="s">
        <v>16</v>
      </c>
      <c r="D212" s="12" t="s">
        <v>124</v>
      </c>
      <c r="E212" s="7">
        <v>535612.5</v>
      </c>
      <c r="F212" s="13">
        <v>540000</v>
      </c>
      <c r="G212" s="13">
        <v>505000</v>
      </c>
      <c r="H212" s="13">
        <v>605000</v>
      </c>
      <c r="I212" s="13">
        <v>835042</v>
      </c>
      <c r="J212" s="13">
        <v>634256</v>
      </c>
      <c r="K212" s="13">
        <v>608000</v>
      </c>
      <c r="L212" s="13">
        <v>446100</v>
      </c>
      <c r="M212" s="13">
        <v>680000</v>
      </c>
      <c r="N212" s="13">
        <v>846003.6</v>
      </c>
      <c r="O212" s="13">
        <v>405100</v>
      </c>
    </row>
    <row r="213" spans="1:15" ht="13" hidden="1">
      <c r="A213" s="18">
        <v>212</v>
      </c>
      <c r="B213" s="18" t="s">
        <v>37</v>
      </c>
      <c r="C213" s="18" t="s">
        <v>18</v>
      </c>
      <c r="D213" s="12" t="s">
        <v>124</v>
      </c>
      <c r="E213" s="30">
        <v>542225</v>
      </c>
      <c r="F213" s="13">
        <v>610000</v>
      </c>
      <c r="G213" s="13">
        <v>515000</v>
      </c>
      <c r="H213" s="13">
        <v>630000</v>
      </c>
      <c r="I213" s="13">
        <v>963510</v>
      </c>
      <c r="J213" s="37">
        <v>665969</v>
      </c>
      <c r="K213" s="13">
        <v>598000</v>
      </c>
      <c r="L213" s="37">
        <v>495050</v>
      </c>
      <c r="M213" s="13">
        <v>714000</v>
      </c>
      <c r="N213" s="37">
        <v>861385.20000000007</v>
      </c>
      <c r="O213" s="13">
        <v>436200</v>
      </c>
    </row>
    <row r="214" spans="1:15" ht="13" hidden="1">
      <c r="A214" s="18">
        <v>213</v>
      </c>
      <c r="B214" s="18" t="s">
        <v>37</v>
      </c>
      <c r="C214" s="18" t="s">
        <v>19</v>
      </c>
      <c r="D214" s="12" t="s">
        <v>124</v>
      </c>
      <c r="E214" s="7">
        <v>648025</v>
      </c>
      <c r="F214" s="13">
        <v>710000</v>
      </c>
      <c r="G214" s="13">
        <v>585000</v>
      </c>
      <c r="H214" s="13">
        <v>680000</v>
      </c>
      <c r="I214" s="13">
        <v>1779282</v>
      </c>
      <c r="J214" s="13">
        <v>710367</v>
      </c>
      <c r="K214" s="13">
        <v>593000</v>
      </c>
      <c r="L214" s="13">
        <v>554400</v>
      </c>
      <c r="M214" s="13">
        <v>816000</v>
      </c>
      <c r="N214" s="13">
        <v>922912.9</v>
      </c>
      <c r="O214" s="13">
        <v>683000</v>
      </c>
    </row>
    <row r="215" spans="1:15" ht="13" hidden="1">
      <c r="A215" s="18">
        <v>214</v>
      </c>
      <c r="B215" s="18" t="s">
        <v>37</v>
      </c>
      <c r="C215" s="18" t="s">
        <v>16</v>
      </c>
      <c r="D215" s="12" t="s">
        <v>125</v>
      </c>
      <c r="E215" s="7">
        <v>244662.5</v>
      </c>
      <c r="F215" s="13">
        <v>775000</v>
      </c>
      <c r="G215" s="13">
        <v>306000</v>
      </c>
      <c r="H215" s="13">
        <v>218000</v>
      </c>
      <c r="I215" s="13">
        <v>467228</v>
      </c>
      <c r="J215" s="13">
        <v>289662</v>
      </c>
      <c r="K215" s="13">
        <v>790000</v>
      </c>
      <c r="L215" s="13">
        <v>255400</v>
      </c>
      <c r="M215" s="13">
        <v>800000</v>
      </c>
      <c r="N215" s="13">
        <v>319004.40000000002</v>
      </c>
      <c r="O215" s="13">
        <v>157300</v>
      </c>
    </row>
    <row r="216" spans="1:15" ht="13" hidden="1">
      <c r="A216" s="18">
        <v>215</v>
      </c>
      <c r="B216" s="18" t="s">
        <v>37</v>
      </c>
      <c r="C216" s="18" t="s">
        <v>18</v>
      </c>
      <c r="D216" s="12" t="s">
        <v>125</v>
      </c>
      <c r="E216" s="30">
        <v>251275</v>
      </c>
      <c r="F216" s="13">
        <v>855000</v>
      </c>
      <c r="G216" s="13">
        <v>311000</v>
      </c>
      <c r="H216" s="13">
        <v>227000</v>
      </c>
      <c r="I216" s="13">
        <v>539109</v>
      </c>
      <c r="J216" s="37">
        <v>304145</v>
      </c>
      <c r="K216" s="13">
        <v>780000</v>
      </c>
      <c r="L216" s="37">
        <v>259900</v>
      </c>
      <c r="M216" s="13">
        <v>840000</v>
      </c>
      <c r="N216" s="37">
        <v>324803.7</v>
      </c>
      <c r="O216" s="13">
        <v>168500</v>
      </c>
    </row>
    <row r="217" spans="1:15" ht="13" hidden="1">
      <c r="A217" s="18">
        <v>216</v>
      </c>
      <c r="B217" s="18" t="s">
        <v>37</v>
      </c>
      <c r="C217" s="18" t="s">
        <v>19</v>
      </c>
      <c r="D217" s="12" t="s">
        <v>125</v>
      </c>
      <c r="E217" s="7">
        <v>355752.5</v>
      </c>
      <c r="F217" s="13">
        <v>935000</v>
      </c>
      <c r="G217" s="13">
        <v>371000</v>
      </c>
      <c r="H217" s="13">
        <v>245000</v>
      </c>
      <c r="I217" s="13">
        <v>995555</v>
      </c>
      <c r="J217" s="13">
        <v>324422</v>
      </c>
      <c r="K217" s="13">
        <v>775000</v>
      </c>
      <c r="L217" s="13">
        <v>277700</v>
      </c>
      <c r="M217" s="13">
        <v>960000</v>
      </c>
      <c r="N217" s="13">
        <v>348004.8</v>
      </c>
      <c r="O217" s="13">
        <v>213400</v>
      </c>
    </row>
    <row r="218" spans="1:15" ht="13" hidden="1">
      <c r="A218" s="18">
        <v>217</v>
      </c>
      <c r="B218" s="18" t="s">
        <v>37</v>
      </c>
      <c r="C218" s="18" t="s">
        <v>16</v>
      </c>
      <c r="D218" s="12" t="s">
        <v>126</v>
      </c>
      <c r="E218" s="7">
        <v>175584</v>
      </c>
      <c r="F218" s="13">
        <v>530000</v>
      </c>
      <c r="G218" s="13">
        <v>242950</v>
      </c>
      <c r="H218" s="13">
        <v>229000</v>
      </c>
      <c r="I218" s="13">
        <v>457982</v>
      </c>
      <c r="J218" s="13">
        <v>422235</v>
      </c>
      <c r="K218" s="13">
        <v>650000</v>
      </c>
      <c r="L218" s="13">
        <v>309900</v>
      </c>
      <c r="M218" s="13">
        <v>700000</v>
      </c>
      <c r="N218" s="13">
        <v>409448</v>
      </c>
      <c r="O218" s="13">
        <v>217900</v>
      </c>
    </row>
    <row r="219" spans="1:15" ht="13" hidden="1">
      <c r="A219" s="18">
        <v>218</v>
      </c>
      <c r="B219" s="18" t="s">
        <v>37</v>
      </c>
      <c r="C219" s="18" t="s">
        <v>18</v>
      </c>
      <c r="D219" s="12" t="s">
        <v>126</v>
      </c>
      <c r="E219" s="30">
        <v>182664</v>
      </c>
      <c r="F219" s="13">
        <v>563333</v>
      </c>
      <c r="G219" s="13">
        <v>247950</v>
      </c>
      <c r="H219" s="13">
        <v>238000</v>
      </c>
      <c r="I219" s="13">
        <v>528441</v>
      </c>
      <c r="J219" s="37">
        <v>443347</v>
      </c>
      <c r="K219" s="13">
        <v>640000</v>
      </c>
      <c r="L219" s="37">
        <v>316400</v>
      </c>
      <c r="M219" s="13">
        <v>735000</v>
      </c>
      <c r="N219" s="37">
        <v>416893.10000000003</v>
      </c>
      <c r="O219" s="13">
        <v>237200</v>
      </c>
    </row>
    <row r="220" spans="1:15" ht="13" hidden="1">
      <c r="A220" s="18">
        <v>219</v>
      </c>
      <c r="B220" s="18" t="s">
        <v>37</v>
      </c>
      <c r="C220" s="18" t="s">
        <v>19</v>
      </c>
      <c r="D220" s="12" t="s">
        <v>127</v>
      </c>
      <c r="E220" s="7">
        <v>269040</v>
      </c>
      <c r="F220" s="13">
        <v>646667</v>
      </c>
      <c r="G220" s="13">
        <v>307950</v>
      </c>
      <c r="H220" s="13">
        <v>257000</v>
      </c>
      <c r="I220" s="13">
        <v>975854</v>
      </c>
      <c r="J220" s="13">
        <v>472904</v>
      </c>
      <c r="K220" s="13">
        <v>635000</v>
      </c>
      <c r="L220" s="13">
        <v>343000</v>
      </c>
      <c r="M220" s="13">
        <v>840000</v>
      </c>
      <c r="N220" s="13">
        <v>446670.9</v>
      </c>
      <c r="O220" s="13">
        <v>427000</v>
      </c>
    </row>
    <row r="221" spans="1:15" ht="13" hidden="1">
      <c r="A221" s="18">
        <v>220</v>
      </c>
      <c r="B221" s="18" t="s">
        <v>37</v>
      </c>
      <c r="C221" s="18" t="s">
        <v>16</v>
      </c>
      <c r="D221" s="12" t="s">
        <v>128</v>
      </c>
      <c r="E221" s="7">
        <v>175584</v>
      </c>
      <c r="F221" s="13">
        <v>521096</v>
      </c>
      <c r="G221" s="13">
        <v>242950</v>
      </c>
      <c r="H221" s="13">
        <v>229000</v>
      </c>
      <c r="I221" s="13">
        <v>457982</v>
      </c>
      <c r="J221" s="13">
        <v>422235</v>
      </c>
      <c r="K221" s="13">
        <v>650000</v>
      </c>
      <c r="L221" s="13">
        <v>271900</v>
      </c>
      <c r="M221" s="13">
        <v>700000</v>
      </c>
      <c r="N221" s="13">
        <v>409448</v>
      </c>
      <c r="O221" s="13">
        <v>217900</v>
      </c>
    </row>
    <row r="222" spans="1:15" ht="13" hidden="1">
      <c r="A222" s="18">
        <v>221</v>
      </c>
      <c r="B222" s="18" t="s">
        <v>37</v>
      </c>
      <c r="C222" s="18" t="s">
        <v>18</v>
      </c>
      <c r="D222" s="12" t="s">
        <v>128</v>
      </c>
      <c r="E222" s="30">
        <v>182664</v>
      </c>
      <c r="F222" s="13">
        <v>548493</v>
      </c>
      <c r="G222" s="13">
        <v>247950</v>
      </c>
      <c r="H222" s="13">
        <v>238000</v>
      </c>
      <c r="I222" s="13">
        <v>528441</v>
      </c>
      <c r="J222" s="37">
        <v>443347</v>
      </c>
      <c r="K222" s="13">
        <v>640000</v>
      </c>
      <c r="L222" s="37">
        <v>302000</v>
      </c>
      <c r="M222" s="13">
        <v>735000</v>
      </c>
      <c r="N222" s="37">
        <v>416893.10000000003</v>
      </c>
      <c r="O222" s="13">
        <v>237200</v>
      </c>
    </row>
    <row r="223" spans="1:15" ht="13" hidden="1">
      <c r="A223" s="18">
        <v>222</v>
      </c>
      <c r="B223" s="18" t="s">
        <v>37</v>
      </c>
      <c r="C223" s="18" t="s">
        <v>19</v>
      </c>
      <c r="D223" s="12" t="s">
        <v>128</v>
      </c>
      <c r="E223" s="7">
        <v>269040</v>
      </c>
      <c r="F223" s="13">
        <v>616986</v>
      </c>
      <c r="G223" s="13">
        <v>307950</v>
      </c>
      <c r="H223" s="13">
        <v>257000</v>
      </c>
      <c r="I223" s="13">
        <v>975854</v>
      </c>
      <c r="J223" s="13">
        <v>472904</v>
      </c>
      <c r="K223" s="13">
        <v>635000</v>
      </c>
      <c r="L223" s="13">
        <v>337500</v>
      </c>
      <c r="M223" s="13">
        <v>840000</v>
      </c>
      <c r="N223" s="13">
        <v>446670.9</v>
      </c>
      <c r="O223" s="13">
        <v>427000</v>
      </c>
    </row>
    <row r="224" spans="1:15" ht="13" hidden="1">
      <c r="A224" s="18">
        <v>223</v>
      </c>
      <c r="B224" s="18" t="s">
        <v>37</v>
      </c>
      <c r="C224" s="18" t="s">
        <v>16</v>
      </c>
      <c r="D224" s="12" t="s">
        <v>126</v>
      </c>
      <c r="E224" s="7">
        <v>175584</v>
      </c>
      <c r="F224" s="13">
        <v>530000</v>
      </c>
      <c r="G224" s="13">
        <v>242950</v>
      </c>
      <c r="H224" s="13">
        <v>229000</v>
      </c>
      <c r="I224" s="13">
        <v>457982</v>
      </c>
      <c r="J224" s="13">
        <v>422235</v>
      </c>
      <c r="K224" s="13">
        <v>650000</v>
      </c>
      <c r="L224" s="13">
        <v>271900</v>
      </c>
      <c r="M224" s="13">
        <v>700000</v>
      </c>
      <c r="N224" s="13">
        <v>409448</v>
      </c>
      <c r="O224" s="13">
        <v>217900</v>
      </c>
    </row>
    <row r="225" spans="1:15" ht="13" hidden="1">
      <c r="A225" s="18">
        <v>224</v>
      </c>
      <c r="B225" s="18" t="s">
        <v>37</v>
      </c>
      <c r="C225" s="18" t="s">
        <v>18</v>
      </c>
      <c r="D225" s="12" t="s">
        <v>126</v>
      </c>
      <c r="E225" s="30">
        <v>182664</v>
      </c>
      <c r="F225" s="13">
        <v>563333</v>
      </c>
      <c r="G225" s="13">
        <v>247950</v>
      </c>
      <c r="H225" s="13">
        <v>238000</v>
      </c>
      <c r="I225" s="13">
        <v>528441</v>
      </c>
      <c r="J225" s="37">
        <v>443347</v>
      </c>
      <c r="K225" s="13">
        <v>640000</v>
      </c>
      <c r="L225" s="37">
        <v>302000</v>
      </c>
      <c r="M225" s="13">
        <v>735000</v>
      </c>
      <c r="N225" s="37">
        <v>416893.10000000003</v>
      </c>
      <c r="O225" s="13">
        <v>316500</v>
      </c>
    </row>
    <row r="226" spans="1:15" ht="13" hidden="1">
      <c r="A226" s="18">
        <v>225</v>
      </c>
      <c r="B226" s="18" t="s">
        <v>37</v>
      </c>
      <c r="C226" s="18" t="s">
        <v>19</v>
      </c>
      <c r="D226" s="12" t="s">
        <v>126</v>
      </c>
      <c r="E226" s="7">
        <v>269040</v>
      </c>
      <c r="F226" s="13">
        <v>646667</v>
      </c>
      <c r="G226" s="13">
        <v>307950</v>
      </c>
      <c r="H226" s="13">
        <v>257000</v>
      </c>
      <c r="I226" s="13">
        <v>975854</v>
      </c>
      <c r="J226" s="13">
        <v>472904</v>
      </c>
      <c r="K226" s="13">
        <v>635000</v>
      </c>
      <c r="L226" s="13">
        <v>337500</v>
      </c>
      <c r="M226" s="13">
        <v>840000</v>
      </c>
      <c r="N226" s="13">
        <v>446670.9</v>
      </c>
      <c r="O226" s="13">
        <v>427000</v>
      </c>
    </row>
    <row r="227" spans="1:15" ht="13" hidden="1">
      <c r="A227" s="18">
        <v>226</v>
      </c>
      <c r="B227" s="18" t="s">
        <v>37</v>
      </c>
      <c r="C227" s="18" t="s">
        <v>16</v>
      </c>
      <c r="D227" s="12" t="s">
        <v>129</v>
      </c>
      <c r="E227" s="7">
        <v>245300</v>
      </c>
      <c r="F227" s="13">
        <v>441667</v>
      </c>
      <c r="G227" s="13">
        <v>213700</v>
      </c>
      <c r="H227" s="13">
        <v>166000</v>
      </c>
      <c r="I227" s="13">
        <v>219332</v>
      </c>
      <c r="J227" s="13">
        <v>180000</v>
      </c>
      <c r="K227" s="13">
        <v>260000</v>
      </c>
      <c r="L227" s="13">
        <v>262300</v>
      </c>
      <c r="M227" s="13">
        <v>340000</v>
      </c>
      <c r="N227" s="13">
        <v>259597</v>
      </c>
      <c r="O227" s="13">
        <v>290900</v>
      </c>
    </row>
    <row r="228" spans="1:15" ht="13" hidden="1">
      <c r="A228" s="18">
        <v>227</v>
      </c>
      <c r="B228" s="18" t="s">
        <v>37</v>
      </c>
      <c r="C228" s="18" t="s">
        <v>18</v>
      </c>
      <c r="D228" s="12" t="s">
        <v>129</v>
      </c>
      <c r="E228" s="30">
        <v>250800</v>
      </c>
      <c r="F228" s="13">
        <v>486111</v>
      </c>
      <c r="G228" s="13">
        <v>218700</v>
      </c>
      <c r="H228" s="13">
        <v>173000</v>
      </c>
      <c r="I228" s="13">
        <v>253076</v>
      </c>
      <c r="J228" s="37">
        <v>189000</v>
      </c>
      <c r="K228" s="13">
        <v>250000</v>
      </c>
      <c r="L228" s="37">
        <v>266500</v>
      </c>
      <c r="M228" s="13">
        <v>357000</v>
      </c>
      <c r="N228" s="37">
        <v>264317</v>
      </c>
      <c r="O228" s="13">
        <v>303300</v>
      </c>
    </row>
    <row r="229" spans="1:15" ht="13" hidden="1">
      <c r="A229" s="18">
        <v>228</v>
      </c>
      <c r="B229" s="18" t="s">
        <v>37</v>
      </c>
      <c r="C229" s="18" t="s">
        <v>19</v>
      </c>
      <c r="D229" s="12" t="s">
        <v>130</v>
      </c>
      <c r="E229" s="7">
        <v>366300</v>
      </c>
      <c r="F229" s="13">
        <v>597222</v>
      </c>
      <c r="G229" s="13">
        <v>243700</v>
      </c>
      <c r="H229" s="13">
        <v>187000</v>
      </c>
      <c r="I229" s="13">
        <v>467346</v>
      </c>
      <c r="J229" s="13">
        <v>201600</v>
      </c>
      <c r="K229" s="13">
        <v>245000</v>
      </c>
      <c r="L229" s="13">
        <v>289300</v>
      </c>
      <c r="M229" s="13">
        <v>408000</v>
      </c>
      <c r="N229" s="13">
        <v>283197</v>
      </c>
      <c r="O229" s="13">
        <v>392500</v>
      </c>
    </row>
    <row r="230" spans="1:15" ht="13" hidden="1">
      <c r="A230" s="18">
        <v>229</v>
      </c>
      <c r="B230" s="18" t="s">
        <v>37</v>
      </c>
      <c r="C230" s="18" t="s">
        <v>16</v>
      </c>
      <c r="D230" s="12" t="s">
        <v>131</v>
      </c>
      <c r="E230" s="7">
        <v>269500</v>
      </c>
      <c r="F230" s="13">
        <v>574118</v>
      </c>
      <c r="G230" s="13">
        <v>281900</v>
      </c>
      <c r="H230" s="13">
        <v>256000</v>
      </c>
      <c r="I230" s="13">
        <v>672161</v>
      </c>
      <c r="J230" s="13">
        <v>520299</v>
      </c>
      <c r="K230" s="13">
        <v>515000</v>
      </c>
      <c r="L230" s="13">
        <v>353500</v>
      </c>
      <c r="M230" s="13">
        <v>440000</v>
      </c>
      <c r="N230" s="13">
        <v>498074.2</v>
      </c>
      <c r="O230" s="13">
        <v>296800</v>
      </c>
    </row>
    <row r="231" spans="1:15" ht="13" hidden="1">
      <c r="A231" s="18">
        <v>230</v>
      </c>
      <c r="B231" s="18" t="s">
        <v>37</v>
      </c>
      <c r="C231" s="18" t="s">
        <v>18</v>
      </c>
      <c r="D231" s="12" t="s">
        <v>131</v>
      </c>
      <c r="E231" s="30">
        <v>272800</v>
      </c>
      <c r="F231" s="13">
        <v>603529</v>
      </c>
      <c r="G231" s="13">
        <v>291900</v>
      </c>
      <c r="H231" s="13">
        <v>267000</v>
      </c>
      <c r="I231" s="13">
        <v>775571</v>
      </c>
      <c r="J231" s="37">
        <v>546314</v>
      </c>
      <c r="K231" s="13">
        <v>505000</v>
      </c>
      <c r="L231" s="37">
        <v>363900</v>
      </c>
      <c r="M231" s="13">
        <v>462000</v>
      </c>
      <c r="N231" s="37">
        <v>507130</v>
      </c>
      <c r="O231" s="13">
        <v>316500</v>
      </c>
    </row>
    <row r="232" spans="1:15" ht="13" hidden="1">
      <c r="A232" s="18">
        <v>231</v>
      </c>
      <c r="B232" s="18" t="s">
        <v>37</v>
      </c>
      <c r="C232" s="18" t="s">
        <v>19</v>
      </c>
      <c r="D232" s="12" t="s">
        <v>131</v>
      </c>
      <c r="E232" s="7">
        <v>349800</v>
      </c>
      <c r="F232" s="13">
        <v>677059</v>
      </c>
      <c r="G232" s="13">
        <v>341900</v>
      </c>
      <c r="H232" s="13">
        <v>288000</v>
      </c>
      <c r="I232" s="13">
        <v>1432220</v>
      </c>
      <c r="J232" s="13">
        <v>582735</v>
      </c>
      <c r="K232" s="13">
        <v>500000</v>
      </c>
      <c r="L232" s="13">
        <v>399900</v>
      </c>
      <c r="M232" s="13">
        <v>528000</v>
      </c>
      <c r="N232" s="13">
        <v>543353.20000000007</v>
      </c>
      <c r="O232" s="13">
        <v>517500</v>
      </c>
    </row>
    <row r="233" spans="1:15" ht="13" hidden="1">
      <c r="A233" s="18">
        <v>232</v>
      </c>
      <c r="B233" s="18" t="s">
        <v>37</v>
      </c>
      <c r="C233" s="18" t="s">
        <v>16</v>
      </c>
      <c r="D233" s="12" t="s">
        <v>132</v>
      </c>
      <c r="E233" s="7">
        <v>320850</v>
      </c>
      <c r="F233" s="13">
        <v>881471</v>
      </c>
      <c r="G233" s="13">
        <v>383600</v>
      </c>
      <c r="H233" s="13">
        <v>371000</v>
      </c>
      <c r="I233" s="13">
        <v>1069345</v>
      </c>
      <c r="J233" s="13">
        <v>483738</v>
      </c>
      <c r="K233" s="13">
        <v>603869</v>
      </c>
      <c r="L233" s="13">
        <v>590500</v>
      </c>
      <c r="M233" s="13">
        <v>575500</v>
      </c>
      <c r="N233" s="13">
        <v>602526.6</v>
      </c>
      <c r="O233" s="13">
        <v>380900</v>
      </c>
    </row>
    <row r="234" spans="1:15" ht="13" hidden="1">
      <c r="A234" s="18">
        <v>233</v>
      </c>
      <c r="B234" s="18" t="s">
        <v>37</v>
      </c>
      <c r="C234" s="18" t="s">
        <v>18</v>
      </c>
      <c r="D234" s="12" t="s">
        <v>132</v>
      </c>
      <c r="E234" s="30">
        <v>326600</v>
      </c>
      <c r="F234" s="13">
        <v>999118</v>
      </c>
      <c r="G234" s="13">
        <v>393600</v>
      </c>
      <c r="H234" s="13">
        <v>386000</v>
      </c>
      <c r="I234" s="13">
        <v>1233860</v>
      </c>
      <c r="J234" s="37">
        <v>507925</v>
      </c>
      <c r="K234" s="13">
        <v>593869</v>
      </c>
      <c r="L234" s="37">
        <v>610400</v>
      </c>
      <c r="M234" s="13">
        <v>604275</v>
      </c>
      <c r="N234" s="37">
        <v>627129.1</v>
      </c>
      <c r="O234" s="13">
        <v>403000</v>
      </c>
    </row>
    <row r="235" spans="1:15" ht="13" hidden="1">
      <c r="A235" s="18">
        <v>234</v>
      </c>
      <c r="B235" s="18" t="s">
        <v>37</v>
      </c>
      <c r="C235" s="18" t="s">
        <v>19</v>
      </c>
      <c r="D235" s="12" t="s">
        <v>132</v>
      </c>
      <c r="E235" s="7">
        <v>430100</v>
      </c>
      <c r="F235" s="13">
        <v>1293235</v>
      </c>
      <c r="G235" s="13">
        <v>468600</v>
      </c>
      <c r="H235" s="13">
        <v>417000</v>
      </c>
      <c r="I235" s="13">
        <v>2278527</v>
      </c>
      <c r="J235" s="13">
        <v>541787</v>
      </c>
      <c r="K235" s="13">
        <v>588869</v>
      </c>
      <c r="L235" s="13">
        <v>620400</v>
      </c>
      <c r="M235" s="13">
        <v>690600</v>
      </c>
      <c r="N235" s="13">
        <v>671924.5</v>
      </c>
      <c r="O235" s="13">
        <v>603900</v>
      </c>
    </row>
    <row r="236" spans="1:15" ht="13" hidden="1">
      <c r="A236" s="18">
        <v>235</v>
      </c>
      <c r="B236" s="18" t="s">
        <v>37</v>
      </c>
      <c r="C236" s="18" t="s">
        <v>16</v>
      </c>
      <c r="D236" s="12" t="s">
        <v>133</v>
      </c>
      <c r="E236" s="7">
        <v>325450</v>
      </c>
      <c r="F236" s="13">
        <v>746096</v>
      </c>
      <c r="G236" s="13">
        <v>383600</v>
      </c>
      <c r="H236" s="13">
        <v>371000</v>
      </c>
      <c r="I236" s="13">
        <v>1069345</v>
      </c>
      <c r="J236" s="13">
        <v>483738</v>
      </c>
      <c r="K236" s="13">
        <v>603869</v>
      </c>
      <c r="L236" s="13">
        <v>590500</v>
      </c>
      <c r="M236" s="13">
        <v>575500</v>
      </c>
      <c r="N236" s="13">
        <v>602526.6</v>
      </c>
      <c r="O236" s="13">
        <v>380900</v>
      </c>
    </row>
    <row r="237" spans="1:15" ht="13" hidden="1">
      <c r="A237" s="18">
        <v>236</v>
      </c>
      <c r="B237" s="18" t="s">
        <v>37</v>
      </c>
      <c r="C237" s="18" t="s">
        <v>18</v>
      </c>
      <c r="D237" s="12" t="s">
        <v>133</v>
      </c>
      <c r="E237" s="30">
        <v>331200</v>
      </c>
      <c r="F237" s="13">
        <v>773493</v>
      </c>
      <c r="G237" s="13">
        <v>393600</v>
      </c>
      <c r="H237" s="13">
        <v>386000</v>
      </c>
      <c r="I237" s="13">
        <v>1233860</v>
      </c>
      <c r="J237" s="37">
        <v>507925</v>
      </c>
      <c r="K237" s="13">
        <v>593869</v>
      </c>
      <c r="L237" s="37">
        <v>610400</v>
      </c>
      <c r="M237" s="13">
        <v>604275</v>
      </c>
      <c r="N237" s="37">
        <v>627129.1</v>
      </c>
      <c r="O237" s="13">
        <v>403000</v>
      </c>
    </row>
    <row r="238" spans="1:15" ht="13" hidden="1">
      <c r="A238" s="18">
        <v>237</v>
      </c>
      <c r="B238" s="18" t="s">
        <v>37</v>
      </c>
      <c r="C238" s="18" t="s">
        <v>19</v>
      </c>
      <c r="D238" s="12" t="s">
        <v>133</v>
      </c>
      <c r="E238" s="7">
        <v>434700</v>
      </c>
      <c r="F238" s="13">
        <v>841986</v>
      </c>
      <c r="G238" s="13">
        <v>468600</v>
      </c>
      <c r="H238" s="13">
        <v>417000</v>
      </c>
      <c r="I238" s="13">
        <v>2278527</v>
      </c>
      <c r="J238" s="13">
        <v>541787</v>
      </c>
      <c r="K238" s="13">
        <v>588869</v>
      </c>
      <c r="L238" s="13">
        <v>620400</v>
      </c>
      <c r="M238" s="13">
        <v>690600</v>
      </c>
      <c r="N238" s="13">
        <v>671924.5</v>
      </c>
      <c r="O238" s="13">
        <v>603900</v>
      </c>
    </row>
    <row r="239" spans="1:15" ht="13" hidden="1">
      <c r="A239" s="18">
        <v>238</v>
      </c>
      <c r="B239" s="18" t="s">
        <v>37</v>
      </c>
      <c r="C239" s="18" t="s">
        <v>16</v>
      </c>
      <c r="D239" s="12" t="s">
        <v>134</v>
      </c>
      <c r="E239" s="7">
        <v>27025</v>
      </c>
      <c r="F239" s="13">
        <v>90000</v>
      </c>
      <c r="G239" s="13">
        <v>50000</v>
      </c>
      <c r="H239" s="13">
        <v>25000</v>
      </c>
      <c r="I239" s="13">
        <v>79685</v>
      </c>
      <c r="J239" s="13">
        <v>54798</v>
      </c>
      <c r="K239" s="13">
        <v>55000</v>
      </c>
      <c r="L239" s="13">
        <v>80100</v>
      </c>
      <c r="M239" s="13">
        <v>62000</v>
      </c>
      <c r="N239" s="13">
        <v>108123.6</v>
      </c>
      <c r="O239" s="13">
        <v>35700</v>
      </c>
    </row>
    <row r="240" spans="1:15" ht="13" hidden="1">
      <c r="A240" s="18">
        <v>239</v>
      </c>
      <c r="B240" s="18" t="s">
        <v>37</v>
      </c>
      <c r="C240" s="18" t="s">
        <v>18</v>
      </c>
      <c r="D240" s="12" t="s">
        <v>134</v>
      </c>
      <c r="E240" s="30">
        <v>27255</v>
      </c>
      <c r="F240" s="13">
        <v>120000</v>
      </c>
      <c r="G240" s="13">
        <v>50500</v>
      </c>
      <c r="H240" s="13">
        <v>26000</v>
      </c>
      <c r="I240" s="13">
        <v>91944</v>
      </c>
      <c r="J240" s="37">
        <v>57538</v>
      </c>
      <c r="K240" s="13">
        <v>45000</v>
      </c>
      <c r="L240" s="37">
        <v>82400</v>
      </c>
      <c r="M240" s="13">
        <v>65100</v>
      </c>
      <c r="N240" s="37">
        <v>110089.2</v>
      </c>
      <c r="O240" s="13">
        <v>36700</v>
      </c>
    </row>
    <row r="241" spans="1:15" ht="13" hidden="1">
      <c r="A241" s="18">
        <v>240</v>
      </c>
      <c r="B241" s="18" t="s">
        <v>37</v>
      </c>
      <c r="C241" s="18" t="s">
        <v>19</v>
      </c>
      <c r="D241" s="12" t="s">
        <v>134</v>
      </c>
      <c r="E241" s="7">
        <v>37375</v>
      </c>
      <c r="F241" s="13">
        <v>190000</v>
      </c>
      <c r="G241" s="13">
        <v>56000</v>
      </c>
      <c r="H241" s="13">
        <v>28000</v>
      </c>
      <c r="I241" s="13">
        <v>169790</v>
      </c>
      <c r="J241" s="13">
        <v>61374</v>
      </c>
      <c r="K241" s="13">
        <v>40000</v>
      </c>
      <c r="L241" s="13">
        <v>89900</v>
      </c>
      <c r="M241" s="13">
        <v>74400</v>
      </c>
      <c r="N241" s="13">
        <v>117952.90000000001</v>
      </c>
      <c r="O241" s="13">
        <v>36700</v>
      </c>
    </row>
    <row r="242" spans="1:15" ht="13" hidden="1">
      <c r="A242" s="18">
        <v>241</v>
      </c>
      <c r="B242" s="18" t="s">
        <v>37</v>
      </c>
      <c r="C242" s="18" t="s">
        <v>16</v>
      </c>
      <c r="D242" s="12" t="s">
        <v>135</v>
      </c>
      <c r="E242" s="7">
        <v>232064</v>
      </c>
      <c r="F242" s="13">
        <v>580667</v>
      </c>
      <c r="G242" s="13">
        <v>197000</v>
      </c>
      <c r="H242" s="13">
        <v>186000</v>
      </c>
      <c r="I242" s="13">
        <v>418001</v>
      </c>
      <c r="J242" s="13">
        <v>166341</v>
      </c>
      <c r="K242" s="13">
        <v>425000</v>
      </c>
      <c r="L242" s="13">
        <v>279800</v>
      </c>
      <c r="M242" s="13">
        <v>300000</v>
      </c>
      <c r="N242" s="13">
        <v>359919.3</v>
      </c>
      <c r="O242" s="13">
        <v>239200</v>
      </c>
    </row>
    <row r="243" spans="1:15" ht="13" hidden="1">
      <c r="A243" s="18">
        <v>242</v>
      </c>
      <c r="B243" s="18" t="s">
        <v>37</v>
      </c>
      <c r="C243" s="18" t="s">
        <v>18</v>
      </c>
      <c r="D243" s="12" t="s">
        <v>135</v>
      </c>
      <c r="E243" s="30">
        <v>238336</v>
      </c>
      <c r="F243" s="13">
        <v>625111</v>
      </c>
      <c r="G243" s="13">
        <v>198500</v>
      </c>
      <c r="H243" s="13">
        <v>193000</v>
      </c>
      <c r="I243" s="13">
        <v>482309</v>
      </c>
      <c r="J243" s="37">
        <v>174658</v>
      </c>
      <c r="K243" s="13">
        <v>415000</v>
      </c>
      <c r="L243" s="37">
        <v>281900</v>
      </c>
      <c r="M243" s="13">
        <v>315000</v>
      </c>
      <c r="N243" s="37">
        <v>366463.5</v>
      </c>
      <c r="O243" s="13">
        <v>250800</v>
      </c>
    </row>
    <row r="244" spans="1:15" ht="13" hidden="1">
      <c r="A244" s="18">
        <v>243</v>
      </c>
      <c r="B244" s="18" t="s">
        <v>37</v>
      </c>
      <c r="C244" s="18" t="s">
        <v>19</v>
      </c>
      <c r="D244" s="12" t="s">
        <v>135</v>
      </c>
      <c r="E244" s="7">
        <v>296038.40000000002</v>
      </c>
      <c r="F244" s="13">
        <v>736222</v>
      </c>
      <c r="G244" s="13">
        <v>204000</v>
      </c>
      <c r="H244" s="13">
        <v>209000</v>
      </c>
      <c r="I244" s="13">
        <v>890663</v>
      </c>
      <c r="J244" s="13">
        <v>186302</v>
      </c>
      <c r="K244" s="13">
        <v>410000</v>
      </c>
      <c r="L244" s="13">
        <v>303400</v>
      </c>
      <c r="M244" s="13">
        <v>360000</v>
      </c>
      <c r="N244" s="13">
        <v>392639</v>
      </c>
      <c r="O244" s="13">
        <v>340100</v>
      </c>
    </row>
    <row r="245" spans="1:15" ht="13" hidden="1">
      <c r="A245" s="18">
        <v>244</v>
      </c>
      <c r="B245" s="18" t="s">
        <v>37</v>
      </c>
      <c r="C245" s="18" t="s">
        <v>16</v>
      </c>
      <c r="D245" s="12" t="s">
        <v>136</v>
      </c>
      <c r="E245" s="7">
        <v>408800</v>
      </c>
      <c r="F245" s="13">
        <v>594000</v>
      </c>
      <c r="G245" s="13">
        <v>398000</v>
      </c>
      <c r="H245" s="13">
        <v>424000</v>
      </c>
      <c r="I245" s="13">
        <v>953040</v>
      </c>
      <c r="J245" s="13">
        <v>236885</v>
      </c>
      <c r="K245" s="13">
        <v>455000</v>
      </c>
      <c r="L245" s="13">
        <v>431500</v>
      </c>
      <c r="M245" s="13">
        <v>453700</v>
      </c>
      <c r="N245" s="13">
        <v>548186.6</v>
      </c>
      <c r="O245" s="13">
        <v>333200</v>
      </c>
    </row>
    <row r="246" spans="1:15" ht="13" hidden="1">
      <c r="A246" s="18">
        <v>245</v>
      </c>
      <c r="B246" s="18" t="s">
        <v>37</v>
      </c>
      <c r="C246" s="18" t="s">
        <v>18</v>
      </c>
      <c r="D246" s="12" t="s">
        <v>136</v>
      </c>
      <c r="E246" s="30">
        <v>414400</v>
      </c>
      <c r="F246" s="13">
        <v>664000</v>
      </c>
      <c r="G246" s="13">
        <v>408000</v>
      </c>
      <c r="H246" s="13">
        <v>441000</v>
      </c>
      <c r="I246" s="13">
        <v>1099662</v>
      </c>
      <c r="J246" s="37">
        <v>248729</v>
      </c>
      <c r="K246" s="13">
        <v>445000</v>
      </c>
      <c r="L246" s="37">
        <v>439400</v>
      </c>
      <c r="M246" s="13">
        <v>476385</v>
      </c>
      <c r="N246" s="37">
        <v>558153.70000000007</v>
      </c>
      <c r="O246" s="13">
        <v>346400</v>
      </c>
    </row>
    <row r="247" spans="1:15" ht="13" hidden="1">
      <c r="A247" s="18">
        <v>246</v>
      </c>
      <c r="B247" s="18" t="s">
        <v>37</v>
      </c>
      <c r="C247" s="18" t="s">
        <v>19</v>
      </c>
      <c r="D247" s="12" t="s">
        <v>136</v>
      </c>
      <c r="E247" s="7">
        <v>464800</v>
      </c>
      <c r="F247" s="13">
        <v>764000</v>
      </c>
      <c r="G247" s="13">
        <v>428000</v>
      </c>
      <c r="H247" s="13">
        <v>476000</v>
      </c>
      <c r="I247" s="13">
        <v>2030709</v>
      </c>
      <c r="J247" s="13">
        <v>265311</v>
      </c>
      <c r="K247" s="13">
        <v>440000</v>
      </c>
      <c r="L247" s="13">
        <v>460900</v>
      </c>
      <c r="M247" s="13">
        <v>544440</v>
      </c>
      <c r="N247" s="13">
        <v>598022.1</v>
      </c>
      <c r="O247" s="13">
        <v>396000</v>
      </c>
    </row>
    <row r="248" spans="1:15" ht="13" hidden="1">
      <c r="A248" s="18">
        <v>247</v>
      </c>
      <c r="B248" s="18" t="s">
        <v>37</v>
      </c>
      <c r="C248" s="18" t="s">
        <v>16</v>
      </c>
      <c r="D248" s="12" t="s">
        <v>137</v>
      </c>
      <c r="E248" s="7">
        <v>312345.59999999998</v>
      </c>
      <c r="F248" s="13">
        <v>641096</v>
      </c>
      <c r="G248" s="13">
        <v>357500</v>
      </c>
      <c r="H248" s="13">
        <v>192000</v>
      </c>
      <c r="I248" s="13">
        <v>586573</v>
      </c>
      <c r="J248" s="13">
        <v>447300</v>
      </c>
      <c r="K248" s="13">
        <v>679400</v>
      </c>
      <c r="L248" s="13">
        <v>270500</v>
      </c>
      <c r="M248" s="13">
        <v>540000</v>
      </c>
      <c r="N248" s="13">
        <v>349177.4</v>
      </c>
      <c r="O248" s="13">
        <v>350700</v>
      </c>
    </row>
    <row r="249" spans="1:15" ht="13" hidden="1">
      <c r="A249" s="18">
        <v>248</v>
      </c>
      <c r="B249" s="18" t="s">
        <v>37</v>
      </c>
      <c r="C249" s="18" t="s">
        <v>18</v>
      </c>
      <c r="D249" s="12" t="s">
        <v>137</v>
      </c>
      <c r="E249" s="30">
        <v>318617.59999999998</v>
      </c>
      <c r="F249" s="13">
        <v>668493</v>
      </c>
      <c r="G249" s="13">
        <v>364500</v>
      </c>
      <c r="H249" s="13">
        <v>200000</v>
      </c>
      <c r="I249" s="13">
        <v>676815</v>
      </c>
      <c r="J249" s="37">
        <v>469665</v>
      </c>
      <c r="K249" s="13">
        <v>669400</v>
      </c>
      <c r="L249" s="37">
        <v>274900</v>
      </c>
      <c r="M249" s="13">
        <v>567000</v>
      </c>
      <c r="N249" s="37">
        <v>355525.3</v>
      </c>
      <c r="O249" s="13">
        <v>394600</v>
      </c>
    </row>
    <row r="250" spans="1:15" ht="13" hidden="1">
      <c r="A250" s="18">
        <v>249</v>
      </c>
      <c r="B250" s="18" t="s">
        <v>37</v>
      </c>
      <c r="C250" s="18" t="s">
        <v>19</v>
      </c>
      <c r="D250" s="12" t="s">
        <v>138</v>
      </c>
      <c r="E250" s="7">
        <v>388864</v>
      </c>
      <c r="F250" s="13">
        <v>736986</v>
      </c>
      <c r="G250" s="13">
        <v>539500</v>
      </c>
      <c r="H250" s="13">
        <v>215000</v>
      </c>
      <c r="I250" s="13">
        <v>1249852</v>
      </c>
      <c r="J250" s="13">
        <v>500976</v>
      </c>
      <c r="K250" s="13">
        <v>664400</v>
      </c>
      <c r="L250" s="13">
        <v>298000</v>
      </c>
      <c r="M250" s="13">
        <v>648000</v>
      </c>
      <c r="N250" s="13">
        <v>380920.8</v>
      </c>
      <c r="O250" s="13">
        <v>612000</v>
      </c>
    </row>
    <row r="251" spans="1:15" ht="13" hidden="1">
      <c r="A251" s="18">
        <v>250</v>
      </c>
      <c r="B251" s="18" t="s">
        <v>37</v>
      </c>
      <c r="C251" s="18" t="s">
        <v>16</v>
      </c>
      <c r="D251" s="12" t="s">
        <v>139</v>
      </c>
      <c r="E251" s="7">
        <v>312345.59999999998</v>
      </c>
      <c r="F251" s="13">
        <v>740000</v>
      </c>
      <c r="G251" s="13">
        <v>357500</v>
      </c>
      <c r="H251" s="13">
        <v>192000</v>
      </c>
      <c r="I251" s="13">
        <v>586573</v>
      </c>
      <c r="J251" s="13">
        <v>447300</v>
      </c>
      <c r="K251" s="13">
        <v>679400</v>
      </c>
      <c r="L251" s="13">
        <v>270500</v>
      </c>
      <c r="M251" s="13">
        <v>540000</v>
      </c>
      <c r="N251" s="13">
        <v>349177.4</v>
      </c>
      <c r="O251" s="13">
        <v>350700</v>
      </c>
    </row>
    <row r="252" spans="1:15" ht="13" hidden="1">
      <c r="A252" s="18">
        <v>251</v>
      </c>
      <c r="B252" s="18" t="s">
        <v>37</v>
      </c>
      <c r="C252" s="18" t="s">
        <v>18</v>
      </c>
      <c r="D252" s="12" t="s">
        <v>140</v>
      </c>
      <c r="E252" s="30">
        <v>318617.59999999998</v>
      </c>
      <c r="F252" s="13">
        <v>820000</v>
      </c>
      <c r="G252" s="13">
        <v>364500</v>
      </c>
      <c r="H252" s="13">
        <v>200000</v>
      </c>
      <c r="I252" s="13">
        <v>676815</v>
      </c>
      <c r="J252" s="37">
        <v>469665</v>
      </c>
      <c r="K252" s="13">
        <v>669400</v>
      </c>
      <c r="L252" s="37">
        <v>274900</v>
      </c>
      <c r="M252" s="13">
        <v>567000</v>
      </c>
      <c r="N252" s="37">
        <v>355525.3</v>
      </c>
      <c r="O252" s="13">
        <v>394600</v>
      </c>
    </row>
    <row r="253" spans="1:15" ht="13" hidden="1">
      <c r="A253" s="18">
        <v>252</v>
      </c>
      <c r="B253" s="18" t="s">
        <v>37</v>
      </c>
      <c r="C253" s="18" t="s">
        <v>19</v>
      </c>
      <c r="D253" s="12" t="s">
        <v>140</v>
      </c>
      <c r="E253" s="7">
        <v>388864</v>
      </c>
      <c r="F253" s="13">
        <v>900000</v>
      </c>
      <c r="G253" s="13">
        <v>539500</v>
      </c>
      <c r="H253" s="13">
        <v>215000</v>
      </c>
      <c r="I253" s="13">
        <v>1249852</v>
      </c>
      <c r="J253" s="13">
        <v>500976</v>
      </c>
      <c r="K253" s="13">
        <v>664400</v>
      </c>
      <c r="L253" s="13">
        <v>298000</v>
      </c>
      <c r="M253" s="13">
        <v>648000</v>
      </c>
      <c r="N253" s="13">
        <v>380920.8</v>
      </c>
      <c r="O253" s="13">
        <v>612000</v>
      </c>
    </row>
    <row r="254" spans="1:15" ht="13" hidden="1">
      <c r="A254" s="18">
        <v>253</v>
      </c>
      <c r="B254" s="18" t="s">
        <v>37</v>
      </c>
      <c r="C254" s="18" t="s">
        <v>16</v>
      </c>
      <c r="D254" s="12" t="s">
        <v>141</v>
      </c>
      <c r="E254" s="7">
        <v>396750</v>
      </c>
      <c r="F254" s="13">
        <v>841096</v>
      </c>
      <c r="G254" s="13">
        <v>874500</v>
      </c>
      <c r="H254" s="13">
        <v>399000</v>
      </c>
      <c r="I254" s="13">
        <v>1217980</v>
      </c>
      <c r="J254" s="13">
        <v>750912</v>
      </c>
      <c r="K254" s="13">
        <v>840000</v>
      </c>
      <c r="L254" s="13">
        <v>683330.48</v>
      </c>
      <c r="M254" s="13">
        <v>1300000</v>
      </c>
      <c r="N254" s="13">
        <v>771813.9</v>
      </c>
      <c r="O254" s="13">
        <v>427100</v>
      </c>
    </row>
    <row r="255" spans="1:15" ht="13" hidden="1">
      <c r="A255" s="18">
        <v>254</v>
      </c>
      <c r="B255" s="18" t="s">
        <v>37</v>
      </c>
      <c r="C255" s="18" t="s">
        <v>18</v>
      </c>
      <c r="D255" s="12" t="s">
        <v>141</v>
      </c>
      <c r="E255" s="30">
        <v>403362.5</v>
      </c>
      <c r="F255" s="13">
        <v>868493</v>
      </c>
      <c r="G255" s="13">
        <v>894500</v>
      </c>
      <c r="H255" s="13">
        <v>415000</v>
      </c>
      <c r="I255" s="13">
        <v>1405362</v>
      </c>
      <c r="J255" s="37">
        <v>788458</v>
      </c>
      <c r="K255" s="13">
        <v>830000</v>
      </c>
      <c r="L255" s="37">
        <v>689923.92</v>
      </c>
      <c r="M255" s="13">
        <v>1365000</v>
      </c>
      <c r="N255" s="37">
        <v>785846.1</v>
      </c>
      <c r="O255" s="13">
        <v>477500</v>
      </c>
    </row>
    <row r="256" spans="1:15" ht="13" hidden="1">
      <c r="A256" s="18">
        <v>255</v>
      </c>
      <c r="B256" s="18" t="s">
        <v>37</v>
      </c>
      <c r="C256" s="18" t="s">
        <v>19</v>
      </c>
      <c r="D256" s="12" t="s">
        <v>141</v>
      </c>
      <c r="E256" s="7">
        <v>538257.5</v>
      </c>
      <c r="F256" s="13">
        <v>936986</v>
      </c>
      <c r="G256" s="13">
        <v>1274500</v>
      </c>
      <c r="H256" s="13">
        <v>448000</v>
      </c>
      <c r="I256" s="13">
        <v>2595235</v>
      </c>
      <c r="J256" s="13">
        <v>841022</v>
      </c>
      <c r="K256" s="13">
        <v>825000</v>
      </c>
      <c r="L256" s="13">
        <v>739147.36</v>
      </c>
      <c r="M256" s="13">
        <v>1560000</v>
      </c>
      <c r="N256" s="13">
        <v>841978.8</v>
      </c>
      <c r="O256" s="13">
        <v>703000</v>
      </c>
    </row>
    <row r="257" spans="1:15" ht="13" hidden="1">
      <c r="A257" s="18">
        <v>256</v>
      </c>
      <c r="B257" s="18" t="s">
        <v>37</v>
      </c>
      <c r="C257" s="18" t="s">
        <v>16</v>
      </c>
      <c r="D257" s="12" t="s">
        <v>142</v>
      </c>
      <c r="E257" s="7">
        <v>359071.56043144828</v>
      </c>
      <c r="F257" s="13">
        <v>970847</v>
      </c>
      <c r="G257" s="13">
        <v>592000</v>
      </c>
      <c r="H257" s="13">
        <v>242000</v>
      </c>
      <c r="I257" s="13">
        <v>2097256</v>
      </c>
      <c r="J257" s="13">
        <v>802409</v>
      </c>
      <c r="K257" s="13">
        <v>983200</v>
      </c>
      <c r="L257" s="13">
        <v>680300</v>
      </c>
      <c r="M257" s="13">
        <v>780000</v>
      </c>
      <c r="N257" s="13">
        <v>759819.95</v>
      </c>
      <c r="O257" s="13">
        <v>255000</v>
      </c>
    </row>
    <row r="258" spans="1:15" ht="13" hidden="1">
      <c r="A258" s="18">
        <v>257</v>
      </c>
      <c r="B258" s="18" t="s">
        <v>37</v>
      </c>
      <c r="C258" s="18" t="s">
        <v>18</v>
      </c>
      <c r="D258" s="12" t="s">
        <v>143</v>
      </c>
      <c r="E258" s="30">
        <v>359071.56043144828</v>
      </c>
      <c r="F258" s="13">
        <v>1004746</v>
      </c>
      <c r="G258" s="13">
        <v>597000</v>
      </c>
      <c r="H258" s="13">
        <v>252000</v>
      </c>
      <c r="I258" s="13">
        <v>2419911</v>
      </c>
      <c r="J258" s="37">
        <v>842530</v>
      </c>
      <c r="K258" s="13">
        <v>973200</v>
      </c>
      <c r="L258" s="37">
        <v>692500</v>
      </c>
      <c r="M258" s="13">
        <v>819000</v>
      </c>
      <c r="N258" s="37">
        <v>773634.89999999991</v>
      </c>
      <c r="O258" s="13">
        <v>287900</v>
      </c>
    </row>
    <row r="259" spans="1:15" ht="13" hidden="1">
      <c r="A259" s="18">
        <v>258</v>
      </c>
      <c r="B259" s="18" t="s">
        <v>37</v>
      </c>
      <c r="C259" s="18" t="s">
        <v>19</v>
      </c>
      <c r="D259" s="12" t="s">
        <v>142</v>
      </c>
      <c r="E259" s="7">
        <v>520889.16043144831</v>
      </c>
      <c r="F259" s="13">
        <v>1089492</v>
      </c>
      <c r="G259" s="13">
        <v>612000</v>
      </c>
      <c r="H259" s="13">
        <v>272000</v>
      </c>
      <c r="I259" s="13">
        <v>4468769</v>
      </c>
      <c r="J259" s="13">
        <v>898698</v>
      </c>
      <c r="K259" s="13">
        <v>968200</v>
      </c>
      <c r="L259" s="13">
        <v>715100</v>
      </c>
      <c r="M259" s="13">
        <v>936000</v>
      </c>
      <c r="N259" s="13">
        <v>828894.7</v>
      </c>
      <c r="O259" s="13">
        <v>482500</v>
      </c>
    </row>
    <row r="260" spans="1:15" ht="13" hidden="1">
      <c r="A260" s="18">
        <v>259</v>
      </c>
      <c r="B260" s="18" t="s">
        <v>37</v>
      </c>
      <c r="C260" s="18" t="s">
        <v>16</v>
      </c>
      <c r="D260" s="12" t="s">
        <v>144</v>
      </c>
      <c r="E260" s="7">
        <v>802112.5</v>
      </c>
      <c r="F260" s="13">
        <v>1100000</v>
      </c>
      <c r="G260" s="13">
        <v>548500</v>
      </c>
      <c r="H260" s="13">
        <v>1210000</v>
      </c>
      <c r="I260" s="13">
        <v>2148905</v>
      </c>
      <c r="J260" s="13">
        <v>1013453</v>
      </c>
      <c r="K260" s="13">
        <v>1105695</v>
      </c>
      <c r="L260" s="13">
        <v>1300000</v>
      </c>
      <c r="M260" s="13">
        <v>1100000</v>
      </c>
      <c r="N260" s="13">
        <v>1501901.15</v>
      </c>
      <c r="O260" s="13">
        <v>688100</v>
      </c>
    </row>
    <row r="261" spans="1:15" ht="13" hidden="1">
      <c r="A261" s="18">
        <v>260</v>
      </c>
      <c r="B261" s="18" t="s">
        <v>37</v>
      </c>
      <c r="C261" s="18" t="s">
        <v>18</v>
      </c>
      <c r="D261" s="12" t="s">
        <v>145</v>
      </c>
      <c r="E261" s="30">
        <v>813725</v>
      </c>
      <c r="F261" s="13">
        <v>1275000</v>
      </c>
      <c r="G261" s="13">
        <v>558500</v>
      </c>
      <c r="H261" s="13">
        <v>1260000</v>
      </c>
      <c r="I261" s="13">
        <v>2479506</v>
      </c>
      <c r="J261" s="37">
        <v>1064126</v>
      </c>
      <c r="K261" s="13">
        <v>1095695</v>
      </c>
      <c r="L261" s="37">
        <v>1330000</v>
      </c>
      <c r="M261" s="13">
        <v>1155000</v>
      </c>
      <c r="N261" s="37">
        <v>1529207.9</v>
      </c>
      <c r="O261" s="13">
        <v>750200</v>
      </c>
    </row>
    <row r="262" spans="1:15" ht="13" hidden="1">
      <c r="A262" s="18">
        <v>261</v>
      </c>
      <c r="B262" s="18" t="s">
        <v>37</v>
      </c>
      <c r="C262" s="18" t="s">
        <v>19</v>
      </c>
      <c r="D262" s="17" t="s">
        <v>145</v>
      </c>
      <c r="E262" s="7">
        <v>944525</v>
      </c>
      <c r="F262" s="13">
        <v>1525000</v>
      </c>
      <c r="G262" s="13">
        <v>593500</v>
      </c>
      <c r="H262" s="13">
        <v>1360000</v>
      </c>
      <c r="I262" s="13">
        <v>4578821</v>
      </c>
      <c r="J262" s="13">
        <v>1135068</v>
      </c>
      <c r="K262" s="13">
        <v>1090695</v>
      </c>
      <c r="L262" s="13">
        <v>1415000</v>
      </c>
      <c r="M262" s="13">
        <v>1320000</v>
      </c>
      <c r="N262" s="13">
        <v>1638437.2</v>
      </c>
      <c r="O262" s="13">
        <v>1005200</v>
      </c>
    </row>
    <row r="263" spans="1:15" hidden="1">
      <c r="J263" s="38">
        <f>+J114*3</f>
        <v>114396</v>
      </c>
    </row>
    <row r="264" spans="1:15" hidden="1">
      <c r="E264" s="31"/>
      <c r="G264" s="24">
        <f>+G114*3</f>
        <v>125400</v>
      </c>
    </row>
    <row r="265" spans="1:15">
      <c r="E265" s="32"/>
    </row>
    <row r="268" spans="1:15">
      <c r="E268" s="30"/>
    </row>
    <row r="270" spans="1:15">
      <c r="B270" s="1">
        <f>61/154</f>
        <v>0.39610389610389612</v>
      </c>
    </row>
    <row r="271" spans="1:15">
      <c r="D271" s="1" t="s">
        <v>191</v>
      </c>
    </row>
    <row r="272" spans="1:15" ht="15">
      <c r="B272" s="1">
        <f>14.5/93</f>
        <v>0.15591397849462366</v>
      </c>
      <c r="D272" s="39" t="s">
        <v>192</v>
      </c>
    </row>
    <row r="273" spans="2:4">
      <c r="D273" s="1" t="s">
        <v>193</v>
      </c>
    </row>
    <row r="274" spans="2:4">
      <c r="B274" s="1">
        <f>57+35.5</f>
        <v>92.5</v>
      </c>
    </row>
    <row r="275" spans="2:4">
      <c r="B275" s="1">
        <f>+B274*0.4</f>
        <v>37</v>
      </c>
    </row>
    <row r="276" spans="2:4">
      <c r="B276" s="1">
        <f>+B274-B275</f>
        <v>55.5</v>
      </c>
    </row>
    <row r="277" spans="2:4">
      <c r="B277" s="1">
        <f>+B276*0.15</f>
        <v>8.3249999999999993</v>
      </c>
    </row>
    <row r="279" spans="2:4">
      <c r="B279" s="1">
        <v>8325</v>
      </c>
    </row>
    <row r="280" spans="2:4">
      <c r="B280" s="1">
        <v>6812</v>
      </c>
    </row>
    <row r="281" spans="2:4">
      <c r="B281" s="1">
        <v>2500</v>
      </c>
    </row>
    <row r="282" spans="2:4">
      <c r="B282" s="1">
        <v>2000</v>
      </c>
    </row>
    <row r="283" spans="2:4">
      <c r="B283" s="1">
        <f>+B279-B280-B281-B282</f>
        <v>-2987</v>
      </c>
    </row>
  </sheetData>
  <autoFilter ref="A1:AB264" xr:uid="{00000000-0009-0000-0000-000011000000}">
    <filterColumn colId="1">
      <filters>
        <filter val="Artículo"/>
      </filters>
    </filterColumn>
    <filterColumn colId="2">
      <filters>
        <filter val="Región 2"/>
      </filters>
    </filterColumn>
    <filterColumn colId="3">
      <filters>
        <filter val="Mesa de trabajo consulta lectura biblioteca"/>
        <filter val="Silla interlocutora biblioteca"/>
      </filters>
    </filterColumn>
  </autoFilter>
  <hyperlinks>
    <hyperlink ref="D272" r:id="rId1" xr:uid="{00000000-0004-0000-1100-000000000000}"/>
  </hyperlinks>
  <pageMargins left="0.7" right="0.7" top="0.75" bottom="0.75" header="0.3" footer="0.3"/>
  <pageSetup orientation="portrait"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Hoja2" filterMode="1"/>
  <dimension ref="A1:K25"/>
  <sheetViews>
    <sheetView zoomScale="85" zoomScaleNormal="85" workbookViewId="0">
      <selection activeCell="B26" sqref="B26"/>
    </sheetView>
  </sheetViews>
  <sheetFormatPr baseColWidth="10" defaultColWidth="11.5" defaultRowHeight="14"/>
  <cols>
    <col min="1" max="1" width="8.5" style="15" bestFit="1" customWidth="1"/>
    <col min="2" max="2" width="51.5" style="1" bestFit="1" customWidth="1"/>
    <col min="3" max="3" width="15.5" style="1" bestFit="1" customWidth="1"/>
    <col min="4" max="4" width="8.33203125" style="1" bestFit="1" customWidth="1"/>
    <col min="5" max="5" width="16.33203125" style="33" customWidth="1"/>
    <col min="6" max="6" width="13.83203125" style="33" bestFit="1" customWidth="1"/>
    <col min="7" max="7" width="13.83203125" style="1" bestFit="1" customWidth="1"/>
    <col min="8" max="9" width="13.83203125" style="33" bestFit="1" customWidth="1"/>
    <col min="10" max="10" width="17" style="1" bestFit="1" customWidth="1"/>
    <col min="11" max="11" width="13.83203125" style="1" bestFit="1" customWidth="1"/>
    <col min="12" max="16384" width="11.5" style="1"/>
  </cols>
  <sheetData>
    <row r="1" spans="1:11" s="2" customFormat="1" ht="56">
      <c r="A1" s="3" t="s">
        <v>0</v>
      </c>
      <c r="B1" s="4" t="s">
        <v>3</v>
      </c>
      <c r="C1" s="4" t="s">
        <v>146</v>
      </c>
      <c r="D1" s="4" t="s">
        <v>2</v>
      </c>
      <c r="E1" s="34" t="s">
        <v>147</v>
      </c>
      <c r="F1" s="35" t="s">
        <v>9</v>
      </c>
      <c r="G1" s="5" t="s">
        <v>148</v>
      </c>
      <c r="H1" s="35" t="s">
        <v>11</v>
      </c>
      <c r="I1" s="35" t="s">
        <v>13</v>
      </c>
      <c r="J1" s="5" t="s">
        <v>149</v>
      </c>
      <c r="K1" s="5" t="s">
        <v>150</v>
      </c>
    </row>
    <row r="2" spans="1:11" hidden="1">
      <c r="A2" s="16">
        <v>1</v>
      </c>
      <c r="B2" s="6" t="s">
        <v>151</v>
      </c>
      <c r="C2" s="6" t="s">
        <v>152</v>
      </c>
      <c r="D2" s="6" t="s">
        <v>16</v>
      </c>
      <c r="E2" s="30">
        <v>15157000</v>
      </c>
      <c r="F2" s="30">
        <v>13164542</v>
      </c>
      <c r="G2" s="7">
        <v>16718712</v>
      </c>
      <c r="H2" s="30">
        <v>14500000</v>
      </c>
      <c r="I2" s="30">
        <v>14460242</v>
      </c>
      <c r="J2" s="7">
        <v>17715520</v>
      </c>
      <c r="K2" s="7">
        <v>20550000</v>
      </c>
    </row>
    <row r="3" spans="1:11" hidden="1">
      <c r="A3" s="16">
        <v>2</v>
      </c>
      <c r="B3" s="6" t="s">
        <v>153</v>
      </c>
      <c r="C3" s="6" t="s">
        <v>152</v>
      </c>
      <c r="D3" s="6" t="s">
        <v>18</v>
      </c>
      <c r="E3" s="30">
        <v>15342000</v>
      </c>
      <c r="F3" s="30">
        <v>13822769</v>
      </c>
      <c r="G3" s="7">
        <v>16718712</v>
      </c>
      <c r="H3" s="30">
        <v>14750000</v>
      </c>
      <c r="I3" s="30">
        <v>14723077</v>
      </c>
      <c r="J3" s="7">
        <v>18793856</v>
      </c>
      <c r="K3" s="7">
        <v>23650000</v>
      </c>
    </row>
    <row r="4" spans="1:11" hidden="1">
      <c r="A4" s="16">
        <v>3</v>
      </c>
      <c r="B4" s="6" t="s">
        <v>154</v>
      </c>
      <c r="C4" s="6" t="s">
        <v>152</v>
      </c>
      <c r="D4" s="6" t="s">
        <v>19</v>
      </c>
      <c r="E4" s="30">
        <v>18969000</v>
      </c>
      <c r="F4" s="30">
        <v>14744287</v>
      </c>
      <c r="G4" s="7">
        <v>16718712</v>
      </c>
      <c r="H4" s="30">
        <v>15750000</v>
      </c>
      <c r="I4" s="30">
        <v>15774801</v>
      </c>
      <c r="J4" s="7">
        <v>19564096</v>
      </c>
      <c r="K4" s="7">
        <v>22750000</v>
      </c>
    </row>
    <row r="5" spans="1:11" hidden="1">
      <c r="A5" s="16">
        <v>4</v>
      </c>
      <c r="B5" s="6" t="s">
        <v>155</v>
      </c>
      <c r="C5" s="6" t="s">
        <v>152</v>
      </c>
      <c r="D5" s="6" t="s">
        <v>16</v>
      </c>
      <c r="E5" s="30">
        <v>21125000</v>
      </c>
      <c r="F5" s="30">
        <v>19386860</v>
      </c>
      <c r="G5" s="7">
        <v>25008920</v>
      </c>
      <c r="H5" s="30">
        <v>21299000</v>
      </c>
      <c r="I5" s="30">
        <v>21298082</v>
      </c>
      <c r="J5" s="7">
        <v>28280800</v>
      </c>
      <c r="K5" s="7">
        <v>28028000</v>
      </c>
    </row>
    <row r="6" spans="1:11" hidden="1">
      <c r="A6" s="16">
        <v>5</v>
      </c>
      <c r="B6" s="6" t="s">
        <v>156</v>
      </c>
      <c r="C6" s="6" t="s">
        <v>152</v>
      </c>
      <c r="D6" s="6" t="s">
        <v>18</v>
      </c>
      <c r="E6" s="30">
        <v>21430000</v>
      </c>
      <c r="F6" s="30">
        <v>20356203</v>
      </c>
      <c r="G6" s="7">
        <v>25008920</v>
      </c>
      <c r="H6" s="30">
        <v>21700000</v>
      </c>
      <c r="I6" s="30">
        <v>21685189</v>
      </c>
      <c r="J6" s="7">
        <v>30002240</v>
      </c>
      <c r="K6" s="7">
        <v>32384000</v>
      </c>
    </row>
    <row r="7" spans="1:11" hidden="1">
      <c r="A7" s="16">
        <v>6</v>
      </c>
      <c r="B7" s="6" t="s">
        <v>157</v>
      </c>
      <c r="C7" s="6" t="s">
        <v>152</v>
      </c>
      <c r="D7" s="6" t="s">
        <v>19</v>
      </c>
      <c r="E7" s="30">
        <v>27305000</v>
      </c>
      <c r="F7" s="30">
        <v>21713283</v>
      </c>
      <c r="G7" s="7">
        <v>25008920</v>
      </c>
      <c r="H7" s="30">
        <v>23300000</v>
      </c>
      <c r="I7" s="30">
        <v>23234257</v>
      </c>
      <c r="J7" s="7">
        <v>31231840</v>
      </c>
      <c r="K7" s="7">
        <v>33040000</v>
      </c>
    </row>
    <row r="8" spans="1:11" hidden="1">
      <c r="A8" s="16">
        <v>7</v>
      </c>
      <c r="B8" s="6" t="s">
        <v>158</v>
      </c>
      <c r="C8" s="6" t="s">
        <v>152</v>
      </c>
      <c r="D8" s="6" t="s">
        <v>16</v>
      </c>
      <c r="E8" s="30">
        <v>36045000</v>
      </c>
      <c r="F8" s="30">
        <v>34942655</v>
      </c>
      <c r="G8" s="7">
        <v>45734440</v>
      </c>
      <c r="H8" s="30">
        <v>38400000</v>
      </c>
      <c r="I8" s="30">
        <v>38392682</v>
      </c>
      <c r="J8" s="7">
        <v>54694000</v>
      </c>
      <c r="K8" s="7">
        <v>48615500</v>
      </c>
    </row>
    <row r="9" spans="1:11" hidden="1">
      <c r="A9" s="16">
        <v>8</v>
      </c>
      <c r="B9" s="6" t="s">
        <v>159</v>
      </c>
      <c r="C9" s="6" t="s">
        <v>152</v>
      </c>
      <c r="D9" s="6" t="s">
        <v>18</v>
      </c>
      <c r="E9" s="30">
        <v>36650000</v>
      </c>
      <c r="F9" s="30">
        <v>36689788</v>
      </c>
      <c r="G9" s="7">
        <v>45734440</v>
      </c>
      <c r="H9" s="30">
        <v>39000000</v>
      </c>
      <c r="I9" s="30">
        <v>39090469</v>
      </c>
      <c r="J9" s="7">
        <v>58023200</v>
      </c>
      <c r="K9" s="7">
        <v>56021000</v>
      </c>
    </row>
    <row r="10" spans="1:11" hidden="1">
      <c r="A10" s="16">
        <v>9</v>
      </c>
      <c r="B10" s="6" t="s">
        <v>160</v>
      </c>
      <c r="C10" s="6" t="s">
        <v>152</v>
      </c>
      <c r="D10" s="6" t="s">
        <v>19</v>
      </c>
      <c r="E10" s="30">
        <v>48145000</v>
      </c>
      <c r="F10" s="30">
        <v>39135774</v>
      </c>
      <c r="G10" s="7">
        <v>45734440</v>
      </c>
      <c r="H10" s="30">
        <v>41900000</v>
      </c>
      <c r="I10" s="30">
        <v>41882297</v>
      </c>
      <c r="J10" s="7">
        <v>60401200</v>
      </c>
      <c r="K10" s="7">
        <v>60593300</v>
      </c>
    </row>
    <row r="11" spans="1:11" hidden="1">
      <c r="A11" s="16">
        <v>10</v>
      </c>
      <c r="B11" s="6" t="s">
        <v>161</v>
      </c>
      <c r="C11" s="6" t="s">
        <v>162</v>
      </c>
      <c r="D11" s="6" t="s">
        <v>16</v>
      </c>
      <c r="E11" s="30">
        <v>1583000</v>
      </c>
      <c r="F11" s="30">
        <v>1672566</v>
      </c>
      <c r="G11" s="7">
        <v>1097400</v>
      </c>
      <c r="H11" s="30">
        <v>1130000</v>
      </c>
      <c r="I11" s="30">
        <v>1125300</v>
      </c>
      <c r="J11" s="7">
        <v>533600</v>
      </c>
      <c r="K11" s="7">
        <v>1187167</v>
      </c>
    </row>
    <row r="12" spans="1:11">
      <c r="A12" s="16">
        <v>11</v>
      </c>
      <c r="B12" s="6" t="s">
        <v>163</v>
      </c>
      <c r="C12" s="6" t="s">
        <v>162</v>
      </c>
      <c r="D12" s="6" t="s">
        <v>18</v>
      </c>
      <c r="E12" s="30">
        <v>1588000</v>
      </c>
      <c r="F12" s="30">
        <v>1756194</v>
      </c>
      <c r="G12" s="7">
        <v>1097400</v>
      </c>
      <c r="H12" s="30">
        <v>1150000</v>
      </c>
      <c r="I12" s="30">
        <v>1145760</v>
      </c>
      <c r="J12" s="7">
        <v>566080</v>
      </c>
      <c r="K12" s="7">
        <v>1364833</v>
      </c>
    </row>
    <row r="13" spans="1:11" hidden="1">
      <c r="A13" s="16">
        <v>12</v>
      </c>
      <c r="B13" s="6" t="s">
        <v>164</v>
      </c>
      <c r="C13" s="6" t="s">
        <v>162</v>
      </c>
      <c r="D13" s="6" t="s">
        <v>19</v>
      </c>
      <c r="E13" s="30">
        <v>1788000</v>
      </c>
      <c r="F13" s="30">
        <v>1873274</v>
      </c>
      <c r="G13" s="7">
        <v>1097400</v>
      </c>
      <c r="H13" s="30">
        <v>1230000</v>
      </c>
      <c r="I13" s="30">
        <v>1227600</v>
      </c>
      <c r="J13" s="7">
        <v>589280</v>
      </c>
      <c r="K13" s="7">
        <v>1460500</v>
      </c>
    </row>
    <row r="14" spans="1:11" hidden="1">
      <c r="A14" s="16">
        <v>13</v>
      </c>
      <c r="B14" s="6" t="s">
        <v>165</v>
      </c>
      <c r="C14" s="6" t="s">
        <v>162</v>
      </c>
      <c r="D14" s="6" t="s">
        <v>16</v>
      </c>
      <c r="E14" s="30">
        <v>2870000</v>
      </c>
      <c r="F14" s="30">
        <v>2225000</v>
      </c>
      <c r="G14" s="7">
        <v>1757020</v>
      </c>
      <c r="H14" s="30">
        <v>1800000</v>
      </c>
      <c r="I14" s="30">
        <v>1815715</v>
      </c>
      <c r="J14" s="7">
        <v>933800</v>
      </c>
      <c r="K14" s="7">
        <v>1893967</v>
      </c>
    </row>
    <row r="15" spans="1:11">
      <c r="A15" s="16">
        <v>14</v>
      </c>
      <c r="B15" s="6" t="s">
        <v>166</v>
      </c>
      <c r="C15" s="6" t="s">
        <v>162</v>
      </c>
      <c r="D15" s="6" t="s">
        <v>18</v>
      </c>
      <c r="E15" s="30">
        <v>2880000</v>
      </c>
      <c r="F15" s="30">
        <v>2336250</v>
      </c>
      <c r="G15" s="7">
        <v>1757020</v>
      </c>
      <c r="H15" s="30">
        <v>1840000</v>
      </c>
      <c r="I15" s="30">
        <v>1848728</v>
      </c>
      <c r="J15" s="7">
        <v>990640</v>
      </c>
      <c r="K15" s="7">
        <v>2176345</v>
      </c>
    </row>
    <row r="16" spans="1:11" hidden="1">
      <c r="A16" s="16">
        <v>15</v>
      </c>
      <c r="B16" s="6" t="s">
        <v>167</v>
      </c>
      <c r="C16" s="6" t="s">
        <v>162</v>
      </c>
      <c r="D16" s="6" t="s">
        <v>19</v>
      </c>
      <c r="E16" s="30">
        <v>3060000</v>
      </c>
      <c r="F16" s="30">
        <v>2492000</v>
      </c>
      <c r="G16" s="7">
        <v>1757020</v>
      </c>
      <c r="H16" s="30">
        <v>1950000</v>
      </c>
      <c r="I16" s="30">
        <v>1980780</v>
      </c>
      <c r="J16" s="7">
        <v>1031240</v>
      </c>
      <c r="K16" s="7">
        <v>2192301</v>
      </c>
    </row>
    <row r="17" spans="1:11" hidden="1">
      <c r="A17" s="16">
        <v>16</v>
      </c>
      <c r="B17" s="6" t="s">
        <v>168</v>
      </c>
      <c r="C17" s="6" t="s">
        <v>162</v>
      </c>
      <c r="D17" s="6" t="s">
        <v>16</v>
      </c>
      <c r="E17" s="30">
        <v>2795000</v>
      </c>
      <c r="F17" s="30">
        <v>1325000</v>
      </c>
      <c r="G17" s="7">
        <v>1670880</v>
      </c>
      <c r="H17" s="30">
        <v>1700000</v>
      </c>
      <c r="I17" s="30">
        <v>1713360</v>
      </c>
      <c r="J17" s="7">
        <v>1067200</v>
      </c>
      <c r="K17" s="7">
        <v>1843267</v>
      </c>
    </row>
    <row r="18" spans="1:11">
      <c r="A18" s="16">
        <v>17</v>
      </c>
      <c r="B18" s="6" t="s">
        <v>169</v>
      </c>
      <c r="C18" s="6" t="s">
        <v>162</v>
      </c>
      <c r="D18" s="6" t="s">
        <v>18</v>
      </c>
      <c r="E18" s="30">
        <v>2800000</v>
      </c>
      <c r="F18" s="30">
        <v>1391250</v>
      </c>
      <c r="G18" s="7">
        <v>1670880</v>
      </c>
      <c r="H18" s="30">
        <v>1750000</v>
      </c>
      <c r="I18" s="30">
        <v>1744512</v>
      </c>
      <c r="J18" s="7">
        <v>1132160</v>
      </c>
      <c r="K18" s="7">
        <v>2118133</v>
      </c>
    </row>
    <row r="19" spans="1:11" hidden="1">
      <c r="A19" s="16">
        <v>18</v>
      </c>
      <c r="B19" s="6" t="s">
        <v>170</v>
      </c>
      <c r="C19" s="6" t="s">
        <v>162</v>
      </c>
      <c r="D19" s="6" t="s">
        <v>19</v>
      </c>
      <c r="E19" s="30">
        <v>3000000</v>
      </c>
      <c r="F19" s="30">
        <v>1484000</v>
      </c>
      <c r="G19" s="7">
        <v>1670880</v>
      </c>
      <c r="H19" s="30">
        <v>1860000</v>
      </c>
      <c r="I19" s="30">
        <v>1869120</v>
      </c>
      <c r="J19" s="7">
        <v>1178560</v>
      </c>
      <c r="K19" s="7">
        <v>2168580</v>
      </c>
    </row>
    <row r="20" spans="1:11" hidden="1">
      <c r="A20" s="16">
        <v>19</v>
      </c>
      <c r="B20" s="6" t="s">
        <v>171</v>
      </c>
      <c r="C20" s="6" t="s">
        <v>162</v>
      </c>
      <c r="D20" s="6" t="s">
        <v>16</v>
      </c>
      <c r="E20" s="30">
        <v>4450000</v>
      </c>
      <c r="F20" s="30">
        <v>1930000</v>
      </c>
      <c r="G20" s="7">
        <v>2183000</v>
      </c>
      <c r="H20" s="30">
        <v>1750000</v>
      </c>
      <c r="I20" s="30">
        <v>2233000</v>
      </c>
      <c r="J20" s="7">
        <v>1000500</v>
      </c>
      <c r="K20" s="7">
        <v>2564167</v>
      </c>
    </row>
    <row r="21" spans="1:11">
      <c r="A21" s="16">
        <v>20</v>
      </c>
      <c r="B21" s="6" t="s">
        <v>172</v>
      </c>
      <c r="C21" s="6" t="s">
        <v>162</v>
      </c>
      <c r="D21" s="6" t="s">
        <v>18</v>
      </c>
      <c r="E21" s="30">
        <v>4450000</v>
      </c>
      <c r="F21" s="30">
        <v>2026500</v>
      </c>
      <c r="G21" s="7">
        <v>2183000</v>
      </c>
      <c r="H21" s="30">
        <v>1800000</v>
      </c>
      <c r="I21" s="30">
        <v>2273600</v>
      </c>
      <c r="J21" s="7">
        <v>1061400</v>
      </c>
      <c r="K21" s="7">
        <v>2945833</v>
      </c>
    </row>
    <row r="22" spans="1:11" hidden="1">
      <c r="A22" s="16">
        <v>21</v>
      </c>
      <c r="B22" s="6" t="s">
        <v>173</v>
      </c>
      <c r="C22" s="6" t="s">
        <v>162</v>
      </c>
      <c r="D22" s="6" t="s">
        <v>19</v>
      </c>
      <c r="E22" s="30">
        <v>4650000</v>
      </c>
      <c r="F22" s="30">
        <v>2161600</v>
      </c>
      <c r="G22" s="7">
        <v>2183000</v>
      </c>
      <c r="H22" s="30">
        <v>2100000</v>
      </c>
      <c r="I22" s="30">
        <v>2436000</v>
      </c>
      <c r="J22" s="7">
        <v>1104900</v>
      </c>
      <c r="K22" s="7">
        <v>2930500</v>
      </c>
    </row>
    <row r="23" spans="1:11" hidden="1">
      <c r="A23" s="16">
        <v>22</v>
      </c>
      <c r="B23" s="6" t="s">
        <v>174</v>
      </c>
      <c r="C23" s="6" t="s">
        <v>162</v>
      </c>
      <c r="D23" s="6" t="s">
        <v>16</v>
      </c>
      <c r="E23" s="30">
        <v>1390000</v>
      </c>
      <c r="F23" s="30">
        <v>1250000</v>
      </c>
      <c r="G23" s="7">
        <v>1510400</v>
      </c>
      <c r="H23" s="30">
        <v>1000000</v>
      </c>
      <c r="I23" s="30">
        <v>1548800</v>
      </c>
      <c r="J23" s="7">
        <v>466900</v>
      </c>
      <c r="K23" s="7">
        <v>1748000</v>
      </c>
    </row>
    <row r="24" spans="1:11">
      <c r="A24" s="16">
        <v>23</v>
      </c>
      <c r="B24" s="6" t="s">
        <v>175</v>
      </c>
      <c r="C24" s="6" t="s">
        <v>162</v>
      </c>
      <c r="D24" s="6" t="s">
        <v>18</v>
      </c>
      <c r="E24" s="30">
        <v>1390000</v>
      </c>
      <c r="F24" s="30">
        <v>1312500</v>
      </c>
      <c r="G24" s="7">
        <v>1510400</v>
      </c>
      <c r="H24" s="30">
        <v>1100000</v>
      </c>
      <c r="I24" s="30">
        <v>1576960</v>
      </c>
      <c r="J24" s="7">
        <v>495320</v>
      </c>
      <c r="K24" s="7">
        <v>2007500</v>
      </c>
    </row>
    <row r="25" spans="1:11" hidden="1">
      <c r="A25" s="16">
        <v>24</v>
      </c>
      <c r="B25" s="6" t="s">
        <v>176</v>
      </c>
      <c r="C25" s="6" t="s">
        <v>162</v>
      </c>
      <c r="D25" s="6" t="s">
        <v>19</v>
      </c>
      <c r="E25" s="30">
        <v>1500000</v>
      </c>
      <c r="F25" s="30">
        <v>1400000</v>
      </c>
      <c r="G25" s="7">
        <v>1510400</v>
      </c>
      <c r="H25" s="30">
        <v>1300000</v>
      </c>
      <c r="I25" s="30">
        <v>1689600</v>
      </c>
      <c r="J25" s="7">
        <v>515620</v>
      </c>
      <c r="K25" s="7">
        <v>2090900</v>
      </c>
    </row>
  </sheetData>
  <autoFilter ref="A1:K25" xr:uid="{00000000-0009-0000-0000-000012000000}">
    <filterColumn colId="2">
      <filters>
        <filter val="Unidad"/>
      </filters>
    </filterColumn>
    <filterColumn colId="3">
      <filters>
        <filter val="Región 2"/>
      </filters>
    </filterColumn>
  </autoFilter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G19"/>
  <sheetViews>
    <sheetView topLeftCell="A4" workbookViewId="0">
      <selection activeCell="D22" sqref="D22"/>
    </sheetView>
  </sheetViews>
  <sheetFormatPr baseColWidth="10" defaultColWidth="11.5" defaultRowHeight="15"/>
  <cols>
    <col min="1" max="1" width="11.5" style="14"/>
    <col min="2" max="2" width="30.5" style="14" bestFit="1" customWidth="1"/>
    <col min="3" max="3" width="11.5" style="14"/>
    <col min="4" max="7" width="12.83203125" style="14" bestFit="1" customWidth="1"/>
    <col min="8" max="16384" width="11.5" style="14"/>
  </cols>
  <sheetData>
    <row r="1" spans="1:7" ht="42">
      <c r="A1" s="3" t="s">
        <v>0</v>
      </c>
      <c r="B1" s="3" t="s">
        <v>177</v>
      </c>
      <c r="C1" s="3" t="s">
        <v>2</v>
      </c>
      <c r="D1" s="5" t="s">
        <v>9</v>
      </c>
      <c r="E1" s="11" t="s">
        <v>14</v>
      </c>
      <c r="F1" s="11" t="s">
        <v>10</v>
      </c>
      <c r="G1" s="11" t="s">
        <v>7</v>
      </c>
    </row>
    <row r="2" spans="1:7">
      <c r="A2" s="16">
        <v>1</v>
      </c>
      <c r="B2" s="6" t="s">
        <v>178</v>
      </c>
      <c r="C2" s="6" t="s">
        <v>16</v>
      </c>
      <c r="D2" s="7">
        <v>301330.7</v>
      </c>
      <c r="E2" s="7">
        <v>301330.7</v>
      </c>
      <c r="F2" s="7">
        <v>301330.7</v>
      </c>
      <c r="G2" s="7">
        <v>301330.7</v>
      </c>
    </row>
    <row r="3" spans="1:7">
      <c r="A3" s="16">
        <v>2</v>
      </c>
      <c r="B3" s="6" t="s">
        <v>178</v>
      </c>
      <c r="C3" s="6" t="s">
        <v>18</v>
      </c>
      <c r="D3" s="7">
        <v>315027.55</v>
      </c>
      <c r="E3" s="7">
        <v>315027.55</v>
      </c>
      <c r="F3" s="7">
        <v>315027.55</v>
      </c>
      <c r="G3" s="7">
        <v>315027.55</v>
      </c>
    </row>
    <row r="4" spans="1:7">
      <c r="A4" s="16">
        <v>3</v>
      </c>
      <c r="B4" s="6" t="s">
        <v>178</v>
      </c>
      <c r="C4" s="6" t="s">
        <v>19</v>
      </c>
      <c r="D4" s="7">
        <v>328724.39999999997</v>
      </c>
      <c r="E4" s="7">
        <v>328724.39999999997</v>
      </c>
      <c r="F4" s="7">
        <v>328724.39999999997</v>
      </c>
      <c r="G4" s="7">
        <v>328724.39999999997</v>
      </c>
    </row>
    <row r="5" spans="1:7">
      <c r="A5" s="16">
        <v>4</v>
      </c>
      <c r="B5" s="6" t="s">
        <v>179</v>
      </c>
      <c r="C5" s="6" t="s">
        <v>16</v>
      </c>
      <c r="D5" s="7">
        <v>577052.30000000005</v>
      </c>
      <c r="E5" s="7">
        <v>577052.30000000005</v>
      </c>
      <c r="F5" s="7">
        <v>577052.30000000005</v>
      </c>
      <c r="G5" s="7">
        <v>577052.30000000005</v>
      </c>
    </row>
    <row r="6" spans="1:7">
      <c r="A6" s="16">
        <v>5</v>
      </c>
      <c r="B6" s="6" t="s">
        <v>179</v>
      </c>
      <c r="C6" s="6" t="s">
        <v>18</v>
      </c>
      <c r="D6" s="7">
        <v>603281.94999999995</v>
      </c>
      <c r="E6" s="7">
        <v>603281.94999999995</v>
      </c>
      <c r="F6" s="7">
        <v>603281.94999999995</v>
      </c>
      <c r="G6" s="7">
        <v>603281.94999999995</v>
      </c>
    </row>
    <row r="7" spans="1:7">
      <c r="A7" s="16">
        <v>6</v>
      </c>
      <c r="B7" s="6" t="s">
        <v>179</v>
      </c>
      <c r="C7" s="6" t="s">
        <v>19</v>
      </c>
      <c r="D7" s="7">
        <v>629511.6</v>
      </c>
      <c r="E7" s="7">
        <v>629511.6</v>
      </c>
      <c r="F7" s="7">
        <v>629511.6</v>
      </c>
      <c r="G7" s="7">
        <v>629511.6</v>
      </c>
    </row>
    <row r="8" spans="1:7">
      <c r="A8" s="16">
        <v>7</v>
      </c>
      <c r="B8" s="6" t="s">
        <v>180</v>
      </c>
      <c r="C8" s="6" t="s">
        <v>16</v>
      </c>
      <c r="D8" s="7">
        <v>248444.9</v>
      </c>
      <c r="E8" s="7">
        <v>248444.90000000002</v>
      </c>
      <c r="F8" s="7">
        <v>248444.90000000002</v>
      </c>
      <c r="G8" s="7">
        <v>248444.90000000002</v>
      </c>
    </row>
    <row r="9" spans="1:7">
      <c r="A9" s="16">
        <v>8</v>
      </c>
      <c r="B9" s="6" t="s">
        <v>180</v>
      </c>
      <c r="C9" s="6" t="s">
        <v>18</v>
      </c>
      <c r="D9" s="7">
        <v>259737.84999999998</v>
      </c>
      <c r="E9" s="7">
        <v>259737.84999999998</v>
      </c>
      <c r="F9" s="7">
        <v>259737.84999999998</v>
      </c>
      <c r="G9" s="7">
        <v>259737.84999999998</v>
      </c>
    </row>
    <row r="10" spans="1:7">
      <c r="A10" s="16">
        <v>9</v>
      </c>
      <c r="B10" s="6" t="s">
        <v>180</v>
      </c>
      <c r="C10" s="6" t="s">
        <v>19</v>
      </c>
      <c r="D10" s="7">
        <v>271030.8</v>
      </c>
      <c r="E10" s="7">
        <v>271030.8</v>
      </c>
      <c r="F10" s="7">
        <v>271030.8</v>
      </c>
      <c r="G10" s="7">
        <v>271030.8</v>
      </c>
    </row>
    <row r="11" spans="1:7">
      <c r="A11" s="16">
        <v>10</v>
      </c>
      <c r="B11" s="6" t="s">
        <v>181</v>
      </c>
      <c r="C11" s="6" t="s">
        <v>16</v>
      </c>
      <c r="D11" s="7">
        <v>245470.50000000003</v>
      </c>
      <c r="E11" s="7">
        <v>245470.50000000003</v>
      </c>
      <c r="F11" s="7">
        <v>245470.50000000003</v>
      </c>
      <c r="G11" s="7">
        <v>245470.50000000003</v>
      </c>
    </row>
    <row r="12" spans="1:7">
      <c r="A12" s="16">
        <v>11</v>
      </c>
      <c r="B12" s="6" t="s">
        <v>181</v>
      </c>
      <c r="C12" s="6" t="s">
        <v>18</v>
      </c>
      <c r="D12" s="7">
        <v>256628.24999999997</v>
      </c>
      <c r="E12" s="7">
        <v>256628.24999999997</v>
      </c>
      <c r="F12" s="7">
        <v>256628.24999999997</v>
      </c>
      <c r="G12" s="7">
        <v>256628.24999999997</v>
      </c>
    </row>
    <row r="13" spans="1:7">
      <c r="A13" s="16">
        <v>12</v>
      </c>
      <c r="B13" s="6" t="s">
        <v>181</v>
      </c>
      <c r="C13" s="6" t="s">
        <v>19</v>
      </c>
      <c r="D13" s="7">
        <v>267786</v>
      </c>
      <c r="E13" s="7">
        <v>267786</v>
      </c>
      <c r="F13" s="7">
        <v>267786</v>
      </c>
      <c r="G13" s="7">
        <v>267786</v>
      </c>
    </row>
    <row r="14" spans="1:7">
      <c r="A14" s="16">
        <v>13</v>
      </c>
      <c r="B14" s="6" t="s">
        <v>182</v>
      </c>
      <c r="C14" s="6" t="s">
        <v>16</v>
      </c>
      <c r="D14" s="7">
        <v>248147.90000000002</v>
      </c>
      <c r="E14" s="7">
        <v>248147.90000000002</v>
      </c>
      <c r="F14" s="7">
        <v>248147.90000000002</v>
      </c>
      <c r="G14" s="7">
        <v>180000</v>
      </c>
    </row>
    <row r="15" spans="1:7">
      <c r="A15" s="16">
        <v>14</v>
      </c>
      <c r="B15" s="6" t="s">
        <v>182</v>
      </c>
      <c r="C15" s="6" t="s">
        <v>18</v>
      </c>
      <c r="D15" s="7">
        <v>259427.34999999998</v>
      </c>
      <c r="E15" s="7">
        <v>259427.34999999998</v>
      </c>
      <c r="F15" s="7">
        <v>259427.34999999998</v>
      </c>
      <c r="G15" s="7">
        <v>216000</v>
      </c>
    </row>
    <row r="16" spans="1:7">
      <c r="A16" s="16">
        <v>15</v>
      </c>
      <c r="B16" s="6" t="s">
        <v>182</v>
      </c>
      <c r="C16" s="6" t="s">
        <v>19</v>
      </c>
      <c r="D16" s="7">
        <v>270706.8</v>
      </c>
      <c r="E16" s="7">
        <v>270706.8</v>
      </c>
      <c r="F16" s="7">
        <v>270706.8</v>
      </c>
      <c r="G16" s="7">
        <v>270000</v>
      </c>
    </row>
    <row r="17" spans="1:7">
      <c r="A17" s="16">
        <v>16</v>
      </c>
      <c r="B17" s="6" t="s">
        <v>183</v>
      </c>
      <c r="C17" s="6" t="s">
        <v>16</v>
      </c>
      <c r="D17" s="7">
        <v>65000</v>
      </c>
      <c r="E17" s="7">
        <v>65000</v>
      </c>
      <c r="F17" s="7">
        <v>85664.700000000012</v>
      </c>
      <c r="G17" s="7">
        <v>85664.700000000012</v>
      </c>
    </row>
    <row r="18" spans="1:7">
      <c r="A18" s="16">
        <v>17</v>
      </c>
      <c r="B18" s="6" t="s">
        <v>183</v>
      </c>
      <c r="C18" s="6" t="s">
        <v>18</v>
      </c>
      <c r="D18" s="7">
        <v>73000</v>
      </c>
      <c r="E18" s="7">
        <v>73000</v>
      </c>
      <c r="F18" s="7">
        <v>89558.549999999988</v>
      </c>
      <c r="G18" s="7">
        <v>89558.549999999988</v>
      </c>
    </row>
    <row r="19" spans="1:7">
      <c r="A19" s="16">
        <v>18</v>
      </c>
      <c r="B19" s="6" t="s">
        <v>183</v>
      </c>
      <c r="C19" s="6" t="s">
        <v>19</v>
      </c>
      <c r="D19" s="7">
        <v>93452.4</v>
      </c>
      <c r="E19" s="7">
        <v>93452.4</v>
      </c>
      <c r="F19" s="7">
        <v>93452.4</v>
      </c>
      <c r="G19" s="7">
        <v>93452.4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4</vt:i4>
      </vt:variant>
    </vt:vector>
  </HeadingPairs>
  <TitlesOfParts>
    <vt:vector size="13" baseType="lpstr">
      <vt:lpstr>TODAS LAS SEDES</vt:lpstr>
      <vt:lpstr>E.M. MAT DIDAC</vt:lpstr>
      <vt:lpstr>E.M. PRIMEROS AUXILIOS</vt:lpstr>
      <vt:lpstr>E.M. MAT LABOR</vt:lpstr>
      <vt:lpstr>GERENCIA</vt:lpstr>
      <vt:lpstr>REGION 2</vt:lpstr>
      <vt:lpstr>Segmento 1</vt:lpstr>
      <vt:lpstr>Segmento 2</vt:lpstr>
      <vt:lpstr>Moviliario SED</vt:lpstr>
      <vt:lpstr>'E.M. MAT DIDAC'!Área_de_impresión</vt:lpstr>
      <vt:lpstr>'E.M. MAT LABOR'!Área_de_impresión</vt:lpstr>
      <vt:lpstr>'E.M. PRIMEROS AUXILIOS'!Área_de_impresión</vt:lpstr>
      <vt:lpstr>GERENCIA!Área_de_impresión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Vivian Rocio Florez Hoyos</dc:creator>
  <cp:lastModifiedBy>Microsoft Office User</cp:lastModifiedBy>
  <cp:revision/>
  <cp:lastPrinted>2019-07-30T19:31:15Z</cp:lastPrinted>
  <dcterms:created xsi:type="dcterms:W3CDTF">2017-03-07T12:31:15Z</dcterms:created>
  <dcterms:modified xsi:type="dcterms:W3CDTF">2019-09-12T23:41:08Z</dcterms:modified>
</cp:coreProperties>
</file>