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1020202_DNE\consorcios\Con_USPEC\Zona_Comun\0 CONTRATOS\"/>
    </mc:Choice>
  </mc:AlternateContent>
  <workbookProtection workbookAlgorithmName="SHA-512" workbookHashValue="X9ankUlSDSiGHz615CH+HX7QXTGKrtZe0f+CFh8yjtYpAS+cMhEuCGpoZN4UF8rrfuF0kebNQfHbsJpuFSQMnw==" workbookSaltValue="rsXQdkgPhZRqj3ep29toiQ==" workbookSpinCount="100000" lockStructure="1"/>
  <bookViews>
    <workbookView xWindow="0" yWindow="0" windowWidth="21600" windowHeight="9735"/>
  </bookViews>
  <sheets>
    <sheet name="LIQUIDADOR" sheetId="4" r:id="rId1"/>
    <sheet name="Hoja1" sheetId="1" state="hidden" r:id="rId2"/>
    <sheet name="ERONES" sheetId="2" state="hidden" r:id="rId3"/>
  </sheets>
  <definedNames>
    <definedName name="_xlnm._FilterDatabase" localSheetId="2" hidden="1">ERONES!$A$1:$D$137</definedName>
    <definedName name="ERONES">ERONES!$B$2:$B$137</definedName>
    <definedName name="PROFESION">ERONES!$Z$2:$Z$8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 l="1"/>
  <c r="B5" i="4" s="1"/>
  <c r="K25" i="4"/>
  <c r="K24" i="4"/>
  <c r="K26" i="4" s="1"/>
  <c r="B3" i="4" s="1"/>
  <c r="J24" i="4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C1" i="4" l="1"/>
  <c r="B7" i="4" s="1"/>
  <c r="B4" i="4"/>
  <c r="B6" i="4"/>
  <c r="B8" i="4"/>
  <c r="B9" i="4" l="1"/>
  <c r="E3" i="4" s="1"/>
  <c r="C29" i="4" s="1"/>
  <c r="A9" i="4"/>
  <c r="A10" i="4"/>
  <c r="D4" i="4"/>
  <c r="B5" i="1"/>
  <c r="B29" i="4" l="1"/>
  <c r="B30" i="4"/>
  <c r="A30" i="4"/>
  <c r="E4" i="4"/>
  <c r="C30" i="4" s="1"/>
  <c r="D5" i="4"/>
  <c r="F3" i="4"/>
  <c r="B6" i="1"/>
  <c r="C1" i="1"/>
  <c r="B31" i="4" l="1"/>
  <c r="A31" i="4"/>
  <c r="F4" i="4"/>
  <c r="E5" i="4"/>
  <c r="C31" i="4" s="1"/>
  <c r="D6" i="4"/>
  <c r="A32" i="4" s="1"/>
  <c r="B7" i="1"/>
  <c r="B4" i="1"/>
  <c r="D4" i="1" l="1"/>
  <c r="B32" i="4"/>
  <c r="F5" i="4"/>
  <c r="E6" i="4"/>
  <c r="F6" i="4" s="1"/>
  <c r="D7" i="4"/>
  <c r="A33" i="4" s="1"/>
  <c r="A9" i="1"/>
  <c r="B8" i="1"/>
  <c r="E3" i="1" s="1"/>
  <c r="D5" i="1" l="1"/>
  <c r="C32" i="4"/>
  <c r="B33" i="4"/>
  <c r="E7" i="4"/>
  <c r="F7" i="4" s="1"/>
  <c r="D8" i="4"/>
  <c r="A34" i="4" s="1"/>
  <c r="B9" i="1"/>
  <c r="E4" i="1" s="1"/>
  <c r="A10" i="1"/>
  <c r="C33" i="4" l="1"/>
  <c r="D6" i="1"/>
  <c r="B34" i="4"/>
  <c r="D9" i="4"/>
  <c r="A35" i="4" s="1"/>
  <c r="E8" i="4"/>
  <c r="C34" i="4" s="1"/>
  <c r="E5" i="1"/>
  <c r="F5" i="1" s="1"/>
  <c r="F4" i="1"/>
  <c r="F3" i="1"/>
  <c r="F8" i="4" l="1"/>
  <c r="D7" i="1"/>
  <c r="E7" i="1" s="1"/>
  <c r="F7" i="1" s="1"/>
  <c r="B35" i="4"/>
  <c r="E9" i="4"/>
  <c r="C35" i="4" s="1"/>
  <c r="D10" i="4"/>
  <c r="A36" i="4" s="1"/>
  <c r="E6" i="1"/>
  <c r="F6" i="1" s="1"/>
  <c r="F9" i="4" l="1"/>
  <c r="D8" i="1"/>
  <c r="C36" i="4"/>
  <c r="B36" i="4"/>
  <c r="E10" i="4"/>
  <c r="F10" i="4" s="1"/>
  <c r="D11" i="4"/>
  <c r="A37" i="4" s="1"/>
  <c r="D9" i="1" l="1"/>
  <c r="E8" i="1"/>
  <c r="F8" i="1" s="1"/>
  <c r="B37" i="4"/>
  <c r="D12" i="4"/>
  <c r="A38" i="4" s="1"/>
  <c r="E11" i="4"/>
  <c r="F11" i="4" s="1"/>
  <c r="C37" i="4" l="1"/>
  <c r="D10" i="1"/>
  <c r="F9" i="1"/>
  <c r="E9" i="1"/>
  <c r="B38" i="4"/>
  <c r="D13" i="4"/>
  <c r="A39" i="4" s="1"/>
  <c r="E12" i="4"/>
  <c r="F12" i="4" s="1"/>
  <c r="C38" i="4" l="1"/>
  <c r="D11" i="1"/>
  <c r="F10" i="1"/>
  <c r="E10" i="1"/>
  <c r="C39" i="4"/>
  <c r="B39" i="4"/>
  <c r="F13" i="4"/>
  <c r="D14" i="4"/>
  <c r="D12" i="1" l="1"/>
  <c r="F11" i="1"/>
  <c r="E11" i="1"/>
  <c r="D15" i="4"/>
  <c r="F14" i="4"/>
  <c r="D13" i="1" l="1"/>
  <c r="E12" i="1"/>
  <c r="F12" i="1" s="1"/>
  <c r="D16" i="4"/>
  <c r="E15" i="4"/>
  <c r="F15" i="4" s="1"/>
  <c r="D14" i="1" l="1"/>
  <c r="F13" i="1"/>
  <c r="E16" i="4"/>
  <c r="F16" i="4" s="1"/>
  <c r="D17" i="4"/>
  <c r="F14" i="1" l="1"/>
  <c r="E17" i="4"/>
  <c r="F17" i="4" s="1"/>
  <c r="D18" i="4"/>
  <c r="E18" i="4" l="1"/>
  <c r="E1" i="4" s="1"/>
  <c r="F18" i="4" l="1"/>
  <c r="F1" i="4" s="1"/>
  <c r="F1" i="1"/>
  <c r="E1" i="1" l="1"/>
</calcChain>
</file>

<file path=xl/sharedStrings.xml><?xml version="1.0" encoding="utf-8"?>
<sst xmlns="http://schemas.openxmlformats.org/spreadsheetml/2006/main" count="586" uniqueCount="184">
  <si>
    <t>Fecha Inicio</t>
  </si>
  <si>
    <t>Honorarios Mes</t>
  </si>
  <si>
    <t>Plazo Ejecucion</t>
  </si>
  <si>
    <t>Fecha Terminacion</t>
  </si>
  <si>
    <t>Valor Total Contrato</t>
  </si>
  <si>
    <t>Valor Diario</t>
  </si>
  <si>
    <t>Pago</t>
  </si>
  <si>
    <t>Valor</t>
  </si>
  <si>
    <t>% Pago</t>
  </si>
  <si>
    <t>Numero Total de Pagos</t>
  </si>
  <si>
    <t>Pago % Periodo 30 días</t>
  </si>
  <si>
    <t>FECHA INICIO</t>
  </si>
  <si>
    <t>FECHA TERMINACIÓN</t>
  </si>
  <si>
    <t>ERON</t>
  </si>
  <si>
    <t>CODIGO ERON</t>
  </si>
  <si>
    <t>COMPLEJO CARCELARIO Y PENITENCIARIO METROPOLITANO DE CUCUTA - SINDICADOS</t>
  </si>
  <si>
    <t>CAMIS ACACIAS</t>
  </si>
  <si>
    <t>COPECA MEDELLIN PEDREGAL</t>
  </si>
  <si>
    <t>EPMSC MEDELLIN</t>
  </si>
  <si>
    <t>EC BARRANQUILLA</t>
  </si>
  <si>
    <t>EC BOGOTA</t>
  </si>
  <si>
    <t>EC SABANALARGA (ERE)</t>
  </si>
  <si>
    <t>COMPLEJO CARCELARIO  Y PENITENCIARIO  DE IBAGUE-PICALEÑA-SINDICADOS</t>
  </si>
  <si>
    <t>EP LAS HELICONIAS DE FLORENCIA</t>
  </si>
  <si>
    <t>EP PUERTO TRIUNFO</t>
  </si>
  <si>
    <t xml:space="preserve">EPAMS GIRON  </t>
  </si>
  <si>
    <t>EPAMS LA DORADA</t>
  </si>
  <si>
    <t>EPAMSCAS COMBITA</t>
  </si>
  <si>
    <t>EPAMSCAS PALMIRA</t>
  </si>
  <si>
    <t>EPAMSCAS POPAYAN (ERE)</t>
  </si>
  <si>
    <t>EPAMSCAS VALLEDUPAR (ERM)</t>
  </si>
  <si>
    <t>EPC GUAMO</t>
  </si>
  <si>
    <t>EPC LA ESPERANZA DE GUADUAS</t>
  </si>
  <si>
    <t>EPC LA PAZ</t>
  </si>
  <si>
    <t>EPMC ITSMINA</t>
  </si>
  <si>
    <t>EPMSC ACACIAS</t>
  </si>
  <si>
    <t>EPMSC AGUACHICA</t>
  </si>
  <si>
    <t>EPMSC AGUADAS</t>
  </si>
  <si>
    <t>EPMSC PACORA</t>
  </si>
  <si>
    <t>EPMSC ANDES</t>
  </si>
  <si>
    <t>EPMSC ANSERMA</t>
  </si>
  <si>
    <t>EPMSC APARTADO</t>
  </si>
  <si>
    <t>EPMSC ARAUCA</t>
  </si>
  <si>
    <t>EPMSC ARMENIA</t>
  </si>
  <si>
    <t>EPMSC BARRANCABERMEJA</t>
  </si>
  <si>
    <t>EPMSC BARRANQUILLA</t>
  </si>
  <si>
    <t>EPMSC BOLIVAR CAUCA</t>
  </si>
  <si>
    <t>EPMSC BOLIVAR-ANTIOQUIA</t>
  </si>
  <si>
    <t>EPMSC BUCARAMANGA (ERE)</t>
  </si>
  <si>
    <t>EPMSC BUENAVENTURA</t>
  </si>
  <si>
    <t>EPMSC BUGA</t>
  </si>
  <si>
    <t>EPMSC CAICEDONIA</t>
  </si>
  <si>
    <t>EPMSC CALARCA</t>
  </si>
  <si>
    <t>COMPLEJO CARCELARIO Y PENITENCIARIO DE JAMUNDI-SINDICADOS</t>
  </si>
  <si>
    <t>EPMSC CALI (ERE)</t>
  </si>
  <si>
    <t>EPMSC CAQUEZA</t>
  </si>
  <si>
    <t>EPMSC CARTAGENA</t>
  </si>
  <si>
    <t>EPMSC CARTAGO</t>
  </si>
  <si>
    <t>EPMSC CAUCASIA</t>
  </si>
  <si>
    <t>EPMSC CHAPARRAL</t>
  </si>
  <si>
    <t>EPMSC CHIQUINQUIRA</t>
  </si>
  <si>
    <t>EPMSC CHOCONTA</t>
  </si>
  <si>
    <t>EPMSC DUITAMA</t>
  </si>
  <si>
    <t>EPMSC EL BANCO</t>
  </si>
  <si>
    <t>EPMSC EL BORDO</t>
  </si>
  <si>
    <t>EPMSC ESPINAL</t>
  </si>
  <si>
    <t>EPMSC FLORENCIA</t>
  </si>
  <si>
    <t>EPMSC FRESNO</t>
  </si>
  <si>
    <t>EPMSC FUSAGASUGA</t>
  </si>
  <si>
    <t>EPMSC GACHETA</t>
  </si>
  <si>
    <t>EPMSC GARAGOA</t>
  </si>
  <si>
    <t>EPMSC GUATEQUE</t>
  </si>
  <si>
    <t>EPMSC GARZON</t>
  </si>
  <si>
    <t>EPMSC GIRARDOT</t>
  </si>
  <si>
    <t>EPMSC GRANADA</t>
  </si>
  <si>
    <t xml:space="preserve">EPMSC GUAYABAL </t>
  </si>
  <si>
    <t>EPMSC HONDA</t>
  </si>
  <si>
    <t>EPMSC IPIALES</t>
  </si>
  <si>
    <t>EPMSC JERICO</t>
  </si>
  <si>
    <t>EPMSC LA CEJA</t>
  </si>
  <si>
    <t>EPMSC LA MESA</t>
  </si>
  <si>
    <t>EPMSC LA PLATA</t>
  </si>
  <si>
    <t>EPMSC LA UNION</t>
  </si>
  <si>
    <t>EPMSC LETICIA</t>
  </si>
  <si>
    <t>EPMSC LIBANO</t>
  </si>
  <si>
    <t>EPMSC MAGANGUE</t>
  </si>
  <si>
    <t>EPMSC MALAGA</t>
  </si>
  <si>
    <t>EPMSC MANIZALES</t>
  </si>
  <si>
    <t>EPMSC MELGAR</t>
  </si>
  <si>
    <t>EPMSC MOCOA</t>
  </si>
  <si>
    <t>EPMSC MONIQUIRA</t>
  </si>
  <si>
    <t>EPMSC MONTERIA</t>
  </si>
  <si>
    <t>EPMSC NEIVA</t>
  </si>
  <si>
    <t>COMPLEJO CARCELARIO Y PENITENCIARIO METROPOLITANO DE BOGOTA</t>
  </si>
  <si>
    <t>EPMSC OCAÑA</t>
  </si>
  <si>
    <t>EPMSC PAMPLONA</t>
  </si>
  <si>
    <t>EPMSC PASTO</t>
  </si>
  <si>
    <t>EPMSC PAZ DE ARIPORO</t>
  </si>
  <si>
    <t>EPMSC PENSILVANIA</t>
  </si>
  <si>
    <t>EPMSC PEREIRA (ERE)</t>
  </si>
  <si>
    <t>EPMSC PITALITO</t>
  </si>
  <si>
    <t>EPMSC PUERTO BERRIO</t>
  </si>
  <si>
    <t>EPMSC PUERTO BOYACA</t>
  </si>
  <si>
    <t>EPMSC PUERTO TEJADA</t>
  </si>
  <si>
    <t>EPMSC PURIFICACION</t>
  </si>
  <si>
    <t>EPMSC QUIBDO</t>
  </si>
  <si>
    <t>EPMSC RAMIRIQUI</t>
  </si>
  <si>
    <t>EPMSC RIO SUCIO</t>
  </si>
  <si>
    <t>EPMSC RIOHACHA</t>
  </si>
  <si>
    <t>EPMSC ROLDANILLO</t>
  </si>
  <si>
    <t>EPMSC SALAMINA</t>
  </si>
  <si>
    <t>EPMSC SAN ANDRES</t>
  </si>
  <si>
    <t>EPMSC SAN GIL</t>
  </si>
  <si>
    <t>EPMSC SAN VICENTE DE CHUCURI</t>
  </si>
  <si>
    <t>EPMSC SANTA BARBARA</t>
  </si>
  <si>
    <t>EPMSC SANTA FE DE ANTIOQUIA</t>
  </si>
  <si>
    <t>EPMSC SANTA MARTA</t>
  </si>
  <si>
    <t>EPMSC SANTA ROSA DE CABAL</t>
  </si>
  <si>
    <t>EPMSC SANTA ROSA DE OSOS</t>
  </si>
  <si>
    <t>EPMSC SANTA ROSA DE VITERBO</t>
  </si>
  <si>
    <t>EPMSC SANTANDER DE QUILICHAO</t>
  </si>
  <si>
    <t>EPMSC SANTO DOMINGO</t>
  </si>
  <si>
    <t>EPMSC SEVILLA</t>
  </si>
  <si>
    <t>EPMSC SILVIA</t>
  </si>
  <si>
    <t>EPMSC SINCELEJO</t>
  </si>
  <si>
    <t>EPMSC SOCORRO</t>
  </si>
  <si>
    <t>EPMSC SOGAMOSO</t>
  </si>
  <si>
    <t>EPMSC SONSON</t>
  </si>
  <si>
    <t>EPMSC TAMESIS</t>
  </si>
  <si>
    <t>EPMSC TIERRALTA</t>
  </si>
  <si>
    <t>EPMSC TITIRIBI</t>
  </si>
  <si>
    <t>EPMSC TULUA</t>
  </si>
  <si>
    <t>EPMSC TUMACO</t>
  </si>
  <si>
    <t>EPMSC TUNJA</t>
  </si>
  <si>
    <t>EPMSC TUQUERRES</t>
  </si>
  <si>
    <t>EPMSC UBATE</t>
  </si>
  <si>
    <t>EPMSC ZIPAQUIRA</t>
  </si>
  <si>
    <t>EPMSC VALLEDUPAR</t>
  </si>
  <si>
    <t>EPMSC VELEZ</t>
  </si>
  <si>
    <t>EPMSC VILLAVICENCIO</t>
  </si>
  <si>
    <t>EPMSC VILLETA</t>
  </si>
  <si>
    <t>EPMSC YARUMAL</t>
  </si>
  <si>
    <t>EPMSC YOPAL</t>
  </si>
  <si>
    <t>ERE COROZAL</t>
  </si>
  <si>
    <t>POFAC FACATATIVA</t>
  </si>
  <si>
    <t>RM ARMENIA</t>
  </si>
  <si>
    <t>RM BOGOTA</t>
  </si>
  <si>
    <t>RM BUCARAMANGA</t>
  </si>
  <si>
    <t>RM MANIZALES</t>
  </si>
  <si>
    <t>RM PEREIRA</t>
  </si>
  <si>
    <t>RM POPAYAN</t>
  </si>
  <si>
    <t>ESPECIAL</t>
  </si>
  <si>
    <t>SI</t>
  </si>
  <si>
    <t>NO</t>
  </si>
  <si>
    <t>COD</t>
  </si>
  <si>
    <t>OCUP</t>
  </si>
  <si>
    <t>CARGO BASE</t>
  </si>
  <si>
    <t>HORAS</t>
  </si>
  <si>
    <t>SALDO</t>
  </si>
  <si>
    <t>AUXILIARES DE ENFERMERIA Y ODONTOLOGIA</t>
  </si>
  <si>
    <t>AUXILIAR DE ODONTODOLOGIA</t>
  </si>
  <si>
    <t>HIGIENISTA ORAL</t>
  </si>
  <si>
    <t>ODONTOLOGO GENERAL</t>
  </si>
  <si>
    <t>ODONTOLOGOS</t>
  </si>
  <si>
    <t>AUXILIAR DE ENFERMERIA</t>
  </si>
  <si>
    <t>ENFERMERA AUXILIAR</t>
  </si>
  <si>
    <t>AUXILIAR DE ODONTOLOGIA</t>
  </si>
  <si>
    <t>FISIOTERAPEUTA</t>
  </si>
  <si>
    <t>ENFERMERA PROFESIONAL</t>
  </si>
  <si>
    <t>ENFERMERA JEFE</t>
  </si>
  <si>
    <t>MEDICO</t>
  </si>
  <si>
    <t>MEDICOS</t>
  </si>
  <si>
    <t>SAL + INCRME</t>
  </si>
  <si>
    <t>PROFESIÓN</t>
  </si>
  <si>
    <t>HORAS CONTRATADAS</t>
  </si>
  <si>
    <t>TIPO</t>
  </si>
  <si>
    <t>No. CUENTA COBRO</t>
  </si>
  <si>
    <t>VALOR CUENTA DE COBRO</t>
  </si>
  <si>
    <t>%</t>
  </si>
  <si>
    <t>VALOR CONTRATO</t>
  </si>
  <si>
    <t>DIGITE LA FECHA DE INICIO DEL CONTRATO</t>
  </si>
  <si>
    <t>CAMPO DE LISTA - ELIGE ENTRE LAS OPCIONES</t>
  </si>
  <si>
    <t>CAMPO PREDETERMINADO - NO SE PUEDE MODIFICAR</t>
  </si>
  <si>
    <t>LIQUIDADOR VALORES CUENTA DE COBRO OPS-17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</si>
</sst>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auhaus 93"/>
      <family val="5"/>
    </font>
    <font>
      <sz val="28"/>
      <color theme="4" tint="-0.249977111117893"/>
      <name val="Bauhaus 93"/>
      <family val="5"/>
    </font>
    <font>
      <b/>
      <i/>
      <sz val="9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70">
    <xf numFmtId="0" fontId="0" fillId="0" borderId="0" xfId="0"/>
    <xf numFmtId="44" fontId="0" fillId="0" borderId="0" xfId="1" applyFont="1"/>
    <xf numFmtId="0" fontId="3" fillId="0" borderId="0" xfId="0" applyFont="1"/>
    <xf numFmtId="10" fontId="0" fillId="0" borderId="0" xfId="2" applyNumberFormat="1" applyFont="1"/>
    <xf numFmtId="10" fontId="2" fillId="0" borderId="0" xfId="2" applyNumberFormat="1" applyFont="1"/>
    <xf numFmtId="44" fontId="2" fillId="0" borderId="0" xfId="0" applyNumberFormat="1" applyFont="1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10" fontId="1" fillId="0" borderId="0" xfId="2" applyNumberFormat="1" applyFont="1"/>
    <xf numFmtId="44" fontId="2" fillId="0" borderId="0" xfId="1" applyFont="1"/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3" borderId="0" xfId="0" applyNumberFormat="1" applyFont="1" applyFill="1"/>
    <xf numFmtId="9" fontId="0" fillId="0" borderId="0" xfId="2" applyFont="1"/>
    <xf numFmtId="44" fontId="0" fillId="0" borderId="0" xfId="0" applyNumberFormat="1"/>
    <xf numFmtId="14" fontId="2" fillId="4" borderId="0" xfId="0" applyNumberFormat="1" applyFont="1" applyFill="1"/>
    <xf numFmtId="3" fontId="0" fillId="0" borderId="0" xfId="0" applyNumberFormat="1"/>
    <xf numFmtId="4" fontId="0" fillId="0" borderId="0" xfId="1" applyNumberFormat="1" applyFont="1"/>
    <xf numFmtId="44" fontId="0" fillId="0" borderId="0" xfId="1" applyFont="1" applyFill="1"/>
    <xf numFmtId="0" fontId="0" fillId="8" borderId="0" xfId="0" applyFill="1" applyProtection="1">
      <protection hidden="1"/>
    </xf>
    <xf numFmtId="14" fontId="2" fillId="4" borderId="0" xfId="0" applyNumberFormat="1" applyFont="1" applyFill="1" applyProtection="1">
      <protection hidden="1"/>
    </xf>
    <xf numFmtId="0" fontId="3" fillId="8" borderId="0" xfId="0" applyFont="1" applyFill="1" applyProtection="1">
      <protection hidden="1"/>
    </xf>
    <xf numFmtId="44" fontId="2" fillId="8" borderId="0" xfId="0" applyNumberFormat="1" applyFont="1" applyFill="1" applyProtection="1">
      <protection hidden="1"/>
    </xf>
    <xf numFmtId="10" fontId="2" fillId="8" borderId="0" xfId="2" applyNumberFormat="1" applyFont="1" applyFill="1" applyProtection="1">
      <protection hidden="1"/>
    </xf>
    <xf numFmtId="44" fontId="0" fillId="8" borderId="0" xfId="0" applyNumberFormat="1" applyFill="1" applyProtection="1">
      <protection hidden="1"/>
    </xf>
    <xf numFmtId="14" fontId="2" fillId="3" borderId="0" xfId="0" applyNumberFormat="1" applyFon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9" fontId="0" fillId="8" borderId="0" xfId="2" applyFont="1" applyFill="1" applyProtection="1">
      <protection hidden="1"/>
    </xf>
    <xf numFmtId="44" fontId="0" fillId="8" borderId="0" xfId="1" applyFont="1" applyFill="1" applyProtection="1">
      <protection hidden="1"/>
    </xf>
    <xf numFmtId="10" fontId="0" fillId="8" borderId="0" xfId="2" applyNumberFormat="1" applyFont="1" applyFill="1" applyProtection="1">
      <protection hidden="1"/>
    </xf>
    <xf numFmtId="4" fontId="0" fillId="8" borderId="0" xfId="1" applyNumberFormat="1" applyFont="1" applyFill="1" applyProtection="1">
      <protection hidden="1"/>
    </xf>
    <xf numFmtId="2" fontId="0" fillId="8" borderId="0" xfId="0" applyNumberFormat="1" applyFill="1" applyAlignment="1" applyProtection="1">
      <alignment horizontal="center" vertical="center"/>
      <protection hidden="1"/>
    </xf>
    <xf numFmtId="44" fontId="2" fillId="8" borderId="0" xfId="1" applyFont="1" applyFill="1" applyProtection="1">
      <protection hidden="1"/>
    </xf>
    <xf numFmtId="0" fontId="2" fillId="8" borderId="0" xfId="0" applyFont="1" applyFill="1" applyProtection="1">
      <protection hidden="1"/>
    </xf>
    <xf numFmtId="2" fontId="2" fillId="8" borderId="0" xfId="0" applyNumberFormat="1" applyFont="1" applyFill="1" applyAlignment="1" applyProtection="1">
      <alignment horizontal="center" vertical="center"/>
      <protection hidden="1"/>
    </xf>
    <xf numFmtId="10" fontId="1" fillId="8" borderId="0" xfId="2" applyNumberFormat="1" applyFont="1" applyFill="1" applyProtection="1"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center"/>
      <protection hidden="1"/>
    </xf>
    <xf numFmtId="0" fontId="0" fillId="8" borderId="0" xfId="0" applyFill="1" applyBorder="1" applyProtection="1">
      <protection hidden="1"/>
    </xf>
    <xf numFmtId="4" fontId="0" fillId="8" borderId="0" xfId="0" applyNumberFormat="1" applyFill="1" applyProtection="1">
      <protection hidden="1"/>
    </xf>
    <xf numFmtId="4" fontId="2" fillId="8" borderId="0" xfId="0" applyNumberFormat="1" applyFont="1" applyFill="1" applyAlignment="1" applyProtection="1">
      <alignment horizontal="center"/>
      <protection hidden="1"/>
    </xf>
    <xf numFmtId="10" fontId="0" fillId="8" borderId="0" xfId="0" applyNumberFormat="1" applyFill="1" applyProtection="1">
      <protection hidden="1"/>
    </xf>
    <xf numFmtId="0" fontId="0" fillId="8" borderId="1" xfId="0" applyFill="1" applyBorder="1" applyAlignment="1" applyProtection="1">
      <alignment horizontal="center"/>
      <protection locked="0" hidden="1"/>
    </xf>
    <xf numFmtId="0" fontId="0" fillId="6" borderId="1" xfId="0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Continuous"/>
      <protection hidden="1"/>
    </xf>
    <xf numFmtId="0" fontId="0" fillId="7" borderId="0" xfId="0" applyFill="1" applyAlignment="1" applyProtection="1">
      <alignment horizontal="centerContinuous"/>
      <protection hidden="1"/>
    </xf>
    <xf numFmtId="0" fontId="9" fillId="7" borderId="0" xfId="0" applyFont="1" applyFill="1" applyAlignment="1" applyProtection="1">
      <alignment horizontal="centerContinuous" vertical="center"/>
      <protection hidden="1"/>
    </xf>
    <xf numFmtId="0" fontId="9" fillId="5" borderId="0" xfId="0" applyFont="1" applyFill="1" applyAlignment="1" applyProtection="1">
      <alignment horizontal="centerContinuous" vertical="center"/>
      <protection hidden="1"/>
    </xf>
    <xf numFmtId="0" fontId="10" fillId="8" borderId="5" xfId="0" applyFont="1" applyFill="1" applyBorder="1" applyAlignment="1" applyProtection="1">
      <alignment horizontal="center"/>
      <protection hidden="1"/>
    </xf>
    <xf numFmtId="14" fontId="0" fillId="8" borderId="1" xfId="0" applyNumberFormat="1" applyFill="1" applyBorder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Continuous" vertical="center"/>
      <protection hidden="1"/>
    </xf>
    <xf numFmtId="0" fontId="0" fillId="9" borderId="0" xfId="0" applyFill="1" applyAlignment="1" applyProtection="1">
      <alignment horizontal="centerContinuous"/>
      <protection hidden="1"/>
    </xf>
    <xf numFmtId="0" fontId="4" fillId="8" borderId="0" xfId="0" applyFont="1" applyFill="1" applyProtection="1"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/>
      <protection hidden="1"/>
    </xf>
    <xf numFmtId="14" fontId="0" fillId="8" borderId="2" xfId="0" applyNumberFormat="1" applyFill="1" applyBorder="1" applyAlignment="1" applyProtection="1">
      <alignment horizontal="center"/>
      <protection locked="0" hidden="1"/>
    </xf>
    <xf numFmtId="14" fontId="0" fillId="8" borderId="3" xfId="0" applyNumberFormat="1" applyFill="1" applyBorder="1" applyAlignment="1" applyProtection="1">
      <alignment horizontal="center"/>
      <protection locked="0" hidden="1"/>
    </xf>
    <xf numFmtId="14" fontId="0" fillId="8" borderId="4" xfId="0" applyNumberFormat="1" applyFill="1" applyBorder="1" applyAlignment="1" applyProtection="1">
      <alignment horizontal="center"/>
      <protection locked="0" hidden="1"/>
    </xf>
    <xf numFmtId="0" fontId="0" fillId="9" borderId="2" xfId="0" applyFill="1" applyBorder="1" applyAlignment="1" applyProtection="1">
      <alignment horizontal="center"/>
      <protection hidden="1"/>
    </xf>
    <xf numFmtId="0" fontId="0" fillId="9" borderId="4" xfId="0" applyFill="1" applyBorder="1" applyAlignment="1" applyProtection="1">
      <alignment horizontal="center"/>
      <protection hidden="1"/>
    </xf>
    <xf numFmtId="0" fontId="5" fillId="8" borderId="2" xfId="0" applyFont="1" applyFill="1" applyBorder="1" applyAlignment="1" applyProtection="1">
      <alignment horizontal="center"/>
      <protection locked="0" hidden="1"/>
    </xf>
    <xf numFmtId="0" fontId="5" fillId="8" borderId="3" xfId="0" applyFont="1" applyFill="1" applyBorder="1" applyAlignment="1" applyProtection="1">
      <alignment horizontal="center"/>
      <protection locked="0" hidden="1"/>
    </xf>
    <xf numFmtId="0" fontId="5" fillId="8" borderId="4" xfId="0" applyFont="1" applyFill="1" applyBorder="1" applyAlignment="1" applyProtection="1">
      <alignment horizontal="center"/>
      <protection locked="0" hidden="1"/>
    </xf>
    <xf numFmtId="0" fontId="0" fillId="8" borderId="2" xfId="0" applyFill="1" applyBorder="1" applyAlignment="1" applyProtection="1">
      <alignment horizontal="center"/>
      <protection locked="0" hidden="1"/>
    </xf>
    <xf numFmtId="0" fontId="0" fillId="8" borderId="3" xfId="0" applyFill="1" applyBorder="1" applyAlignment="1" applyProtection="1">
      <alignment horizontal="center"/>
      <protection locked="0" hidden="1"/>
    </xf>
    <xf numFmtId="0" fontId="0" fillId="8" borderId="4" xfId="0" applyFill="1" applyBorder="1" applyAlignment="1" applyProtection="1">
      <alignment horizontal="center"/>
      <protection locked="0"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</cellXfs>
  <cellStyles count="4">
    <cellStyle name="Moneda" xfId="1" builtinId="4"/>
    <cellStyle name="Normal" xfId="0" builtinId="0"/>
    <cellStyle name="Normal 13" xfId="3"/>
    <cellStyle name="Porcentaje" xfId="2" builtinId="5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27</xdr:row>
      <xdr:rowOff>38100</xdr:rowOff>
    </xdr:from>
    <xdr:to>
      <xdr:col>5</xdr:col>
      <xdr:colOff>276225</xdr:colOff>
      <xdr:row>33</xdr:row>
      <xdr:rowOff>152400</xdr:rowOff>
    </xdr:to>
    <xdr:sp macro="" textlink="">
      <xdr:nvSpPr>
        <xdr:cNvPr id="3" name="Elipse 2"/>
        <xdr:cNvSpPr/>
      </xdr:nvSpPr>
      <xdr:spPr>
        <a:xfrm>
          <a:off x="4610100" y="1885950"/>
          <a:ext cx="1257300" cy="12573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3079" name="AutoShape 7" descr="Resultado de imagen para informacion logo"/>
        <xdr:cNvSpPr>
          <a:spLocks noChangeAspect="1" noChangeArrowheads="1"/>
        </xdr:cNvSpPr>
      </xdr:nvSpPr>
      <xdr:spPr bwMode="auto">
        <a:xfrm>
          <a:off x="88963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 macro="" textlink="">
      <xdr:nvSpPr>
        <xdr:cNvPr id="3081" name="AutoShape 9" descr="Resultado de imagen para informacion logo"/>
        <xdr:cNvSpPr>
          <a:spLocks noChangeAspect="1" noChangeArrowheads="1"/>
        </xdr:cNvSpPr>
      </xdr:nvSpPr>
      <xdr:spPr bwMode="auto">
        <a:xfrm>
          <a:off x="4619625" y="596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133351</xdr:colOff>
      <xdr:row>28</xdr:row>
      <xdr:rowOff>66675</xdr:rowOff>
    </xdr:from>
    <xdr:to>
      <xdr:col>5</xdr:col>
      <xdr:colOff>133351</xdr:colOff>
      <xdr:row>32</xdr:row>
      <xdr:rowOff>104775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86" r="17073" b="13822"/>
        <a:stretch/>
      </xdr:blipFill>
      <xdr:spPr>
        <a:xfrm>
          <a:off x="4752976" y="2105025"/>
          <a:ext cx="9715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showRowColHeaders="0" tabSelected="1" topLeftCell="A19" workbookViewId="0">
      <selection activeCell="A19" sqref="A19"/>
    </sheetView>
  </sheetViews>
  <sheetFormatPr baseColWidth="10" defaultRowHeight="15" x14ac:dyDescent="0.25"/>
  <cols>
    <col min="1" max="1" width="26.140625" style="19" customWidth="1"/>
    <col min="2" max="2" width="27.42578125" style="19" customWidth="1"/>
    <col min="3" max="3" width="10.42578125" style="19" customWidth="1"/>
    <col min="4" max="4" width="5.28515625" style="19" bestFit="1" customWidth="1"/>
    <col min="5" max="5" width="14.5703125" style="19" bestFit="1" customWidth="1"/>
    <col min="6" max="6" width="13.42578125" style="19" customWidth="1"/>
    <col min="7" max="7" width="16.140625" style="19" customWidth="1"/>
    <col min="8" max="8" width="16" style="19" customWidth="1"/>
    <col min="9" max="9" width="4" style="19" customWidth="1"/>
    <col min="10" max="10" width="21.7109375" style="19" hidden="1" customWidth="1"/>
    <col min="11" max="11" width="15" style="19" hidden="1" customWidth="1"/>
    <col min="12" max="16384" width="11.42578125" style="19"/>
  </cols>
  <sheetData>
    <row r="1" spans="1:9" hidden="1" x14ac:dyDescent="0.25">
      <c r="A1" s="19" t="s">
        <v>0</v>
      </c>
      <c r="B1" s="20">
        <f>$C$22</f>
        <v>42948</v>
      </c>
      <c r="C1" s="21" t="str">
        <f>IF(ABS((30-DAY(B1))/_xlfn.DAYS(B1,B2))&lt;5%,"OJO","")</f>
        <v/>
      </c>
      <c r="E1" s="22">
        <f>SUM(E3:E101)</f>
        <v>2431304</v>
      </c>
      <c r="F1" s="23">
        <f>SUM(F3:F101)</f>
        <v>1</v>
      </c>
      <c r="I1" s="24"/>
    </row>
    <row r="2" spans="1:9" hidden="1" x14ac:dyDescent="0.25">
      <c r="A2" s="19" t="s">
        <v>3</v>
      </c>
      <c r="B2" s="25">
        <v>43069</v>
      </c>
      <c r="D2" s="26" t="s">
        <v>6</v>
      </c>
      <c r="E2" s="26" t="s">
        <v>7</v>
      </c>
      <c r="F2" s="26" t="s">
        <v>8</v>
      </c>
      <c r="G2" s="27"/>
    </row>
    <row r="3" spans="1:9" hidden="1" x14ac:dyDescent="0.25">
      <c r="A3" s="19" t="s">
        <v>1</v>
      </c>
      <c r="B3" s="41">
        <f>$K$26</f>
        <v>607826</v>
      </c>
      <c r="D3" s="19">
        <v>1</v>
      </c>
      <c r="E3" s="28">
        <f>IF(D3="","",ROUND(IF(D3=$B$7,$B$6-SUM($E$2:E2),IF(D3+1=$B$7,$B$9*$B$6,$B$8*$B$6)),0))</f>
        <v>607826</v>
      </c>
      <c r="F3" s="29">
        <f>IF(D3="","",E3/$B$6)</f>
        <v>0.25</v>
      </c>
    </row>
    <row r="4" spans="1:9" hidden="1" x14ac:dyDescent="0.25">
      <c r="A4" s="19" t="s">
        <v>5</v>
      </c>
      <c r="B4" s="30">
        <f>+B3/30</f>
        <v>20260.866666666665</v>
      </c>
      <c r="D4" s="19">
        <f t="shared" ref="D4:D6" si="0">IF(D3&gt;=$B$7,"",D3+1)</f>
        <v>2</v>
      </c>
      <c r="E4" s="28">
        <f>IF(D4="","",ROUND(IF(D4=$B$7,$B$6-SUM($E$2:E3),IF(D4+1=$B$7,$B$9*$B$6,$B$8*$B$6)),0))</f>
        <v>607826</v>
      </c>
      <c r="F4" s="29">
        <f t="shared" ref="F4:F18" si="1">IF(D4="","",E4/$B$6)</f>
        <v>0.25</v>
      </c>
    </row>
    <row r="5" spans="1:9" hidden="1" x14ac:dyDescent="0.25">
      <c r="A5" s="19" t="s">
        <v>2</v>
      </c>
      <c r="B5" s="31">
        <f>(DAYS360(B1,B2)+1)/30</f>
        <v>4</v>
      </c>
      <c r="D5" s="19">
        <f t="shared" si="0"/>
        <v>3</v>
      </c>
      <c r="E5" s="28">
        <f>IF(D5="","",ROUND(IF(D5=$B$7,$B$6-SUM($E$2:E4),IF(D5+1=$B$7,$B$9*$B$6,$B$8*$B$6)),0))</f>
        <v>607826</v>
      </c>
      <c r="F5" s="29">
        <f t="shared" si="1"/>
        <v>0.25</v>
      </c>
    </row>
    <row r="6" spans="1:9" hidden="1" x14ac:dyDescent="0.25">
      <c r="A6" s="19" t="s">
        <v>4</v>
      </c>
      <c r="B6" s="32">
        <f>ROUND(B3*B5,0)</f>
        <v>2431304</v>
      </c>
      <c r="C6" s="24"/>
      <c r="D6" s="19">
        <f t="shared" si="0"/>
        <v>4</v>
      </c>
      <c r="E6" s="28">
        <f>IF(D6="","",ROUND(IF(D6=$B$7,$B$6-SUM($E$2:E5),IF(D6+1=$B$7,$B$9*$B$6,$B$8*$B$6)),0))</f>
        <v>486261</v>
      </c>
      <c r="F6" s="29">
        <f t="shared" si="1"/>
        <v>0.20000008226038374</v>
      </c>
    </row>
    <row r="7" spans="1:9" hidden="1" x14ac:dyDescent="0.25">
      <c r="A7" s="33" t="s">
        <v>9</v>
      </c>
      <c r="B7" s="34">
        <f>IF(TRUNC(B5,0)=B5,B5+1,TRUNC(B5,0)+2)+IF(C1="OJO",-1,0)</f>
        <v>5</v>
      </c>
      <c r="D7" s="19">
        <f>IF(D6&gt;=$B$7,"",D6+1)</f>
        <v>5</v>
      </c>
      <c r="E7" s="28">
        <f>IF(D7="","",ROUND(IF(D7=$B$7,$B$6-SUM($E$2:E6),IF(D7+1=$B$7,$B$9*$B$6,$B$8*$B$6)),0))</f>
        <v>121565</v>
      </c>
      <c r="F7" s="29">
        <f t="shared" si="1"/>
        <v>4.9999917739616269E-2</v>
      </c>
    </row>
    <row r="8" spans="1:9" hidden="1" x14ac:dyDescent="0.25">
      <c r="A8" s="33" t="s">
        <v>10</v>
      </c>
      <c r="B8" s="29">
        <f>1/B5</f>
        <v>0.25</v>
      </c>
      <c r="D8" s="19" t="str">
        <f t="shared" ref="D8:D18" si="2">IF(D7&gt;=$B$7,"",D7+1)</f>
        <v/>
      </c>
      <c r="E8" s="28" t="str">
        <f>IF(D8="","",ROUND(IF(D8=$B$7,$B$6-SUM($E$2:E7),IF(D8+1=$B$7,$B$9*$B$6,$B$8*$B$6)),0))</f>
        <v/>
      </c>
      <c r="F8" s="29" t="str">
        <f t="shared" si="1"/>
        <v/>
      </c>
    </row>
    <row r="9" spans="1:9" hidden="1" x14ac:dyDescent="0.25">
      <c r="A9" s="33" t="str">
        <f>"% Pago "&amp;B7-1</f>
        <v>% Pago 4</v>
      </c>
      <c r="B9" s="35">
        <f>IF(1-B8*TRUNC(B5,0)=0,B8-5%,1-B8*TRUNC(B5,0)-5%)+IF(C1="OJO",B8)</f>
        <v>0.2</v>
      </c>
      <c r="D9" s="19" t="str">
        <f t="shared" si="2"/>
        <v/>
      </c>
      <c r="E9" s="28" t="str">
        <f>IF(D9="","",ROUND(IF(D9=$B$7,$B$6-SUM($E$2:E8),IF(D9+1=$B$7,$B$9*$B$6,$B$8*$B$6)),0))</f>
        <v/>
      </c>
      <c r="F9" s="29" t="str">
        <f t="shared" si="1"/>
        <v/>
      </c>
    </row>
    <row r="10" spans="1:9" hidden="1" x14ac:dyDescent="0.25">
      <c r="A10" s="33" t="str">
        <f>"% Pago "&amp;B7</f>
        <v>% Pago 5</v>
      </c>
      <c r="B10" s="35">
        <v>0.05</v>
      </c>
      <c r="D10" s="19" t="str">
        <f t="shared" si="2"/>
        <v/>
      </c>
      <c r="E10" s="28" t="str">
        <f>IF(D10="","",ROUND(IF(D10=$B$7,$B$6-SUM($E$2:E9),IF(D10+1=$B$7,$B$9*$B$6,$B$8*$B$6)),0))</f>
        <v/>
      </c>
      <c r="F10" s="29" t="str">
        <f t="shared" si="1"/>
        <v/>
      </c>
      <c r="I10" s="24"/>
    </row>
    <row r="11" spans="1:9" hidden="1" x14ac:dyDescent="0.25">
      <c r="D11" s="19" t="str">
        <f t="shared" si="2"/>
        <v/>
      </c>
      <c r="E11" s="28" t="str">
        <f>IF(D11="","",ROUND(IF(D11=$B$7,$B$6-SUM($E$2:E10),IF(D11+1=$B$7,$B$9*$B$6,$B$8*$B$6)),0))</f>
        <v/>
      </c>
      <c r="F11" s="29" t="str">
        <f t="shared" si="1"/>
        <v/>
      </c>
    </row>
    <row r="12" spans="1:9" hidden="1" x14ac:dyDescent="0.25">
      <c r="D12" s="19" t="str">
        <f t="shared" si="2"/>
        <v/>
      </c>
      <c r="E12" s="28" t="str">
        <f>IF(D12="","",ROUND(IF(D12=$B$7,$B$6-SUM($E$2:E11),IF(D12+1=$B$7,$B$9*$B$6,$B$8*$B$6)),0))</f>
        <v/>
      </c>
      <c r="F12" s="29" t="str">
        <f t="shared" si="1"/>
        <v/>
      </c>
    </row>
    <row r="13" spans="1:9" hidden="1" x14ac:dyDescent="0.25">
      <c r="B13" s="28"/>
      <c r="D13" s="19" t="str">
        <f t="shared" si="2"/>
        <v/>
      </c>
      <c r="E13" s="28"/>
      <c r="F13" s="29" t="str">
        <f t="shared" si="1"/>
        <v/>
      </c>
    </row>
    <row r="14" spans="1:9" hidden="1" x14ac:dyDescent="0.25">
      <c r="B14" s="24"/>
      <c r="D14" s="19" t="str">
        <f t="shared" si="2"/>
        <v/>
      </c>
      <c r="E14" s="28"/>
      <c r="F14" s="29" t="str">
        <f t="shared" si="1"/>
        <v/>
      </c>
    </row>
    <row r="15" spans="1:9" hidden="1" x14ac:dyDescent="0.25">
      <c r="B15" s="24"/>
      <c r="D15" s="19" t="str">
        <f t="shared" si="2"/>
        <v/>
      </c>
      <c r="E15" s="28" t="str">
        <f>IF(D15="","",ROUND(IF(D15=$B$7,$B$6-SUM($E$2:E14),IF(D15+1=$B$7,$B$9*$B$6,$B$8*$B$6)),0))</f>
        <v/>
      </c>
      <c r="F15" s="29" t="str">
        <f t="shared" si="1"/>
        <v/>
      </c>
    </row>
    <row r="16" spans="1:9" hidden="1" x14ac:dyDescent="0.25">
      <c r="D16" s="19" t="str">
        <f t="shared" si="2"/>
        <v/>
      </c>
      <c r="E16" s="28" t="str">
        <f>IF(D16="","",ROUND(IF(D16=$B$7,$B$6-SUM($E$2:E15),IF(D16+1=$B$7,$B$9*$B$6,$B$8*$B$6)),0))</f>
        <v/>
      </c>
      <c r="F16" s="29" t="str">
        <f t="shared" si="1"/>
        <v/>
      </c>
    </row>
    <row r="17" spans="1:12" ht="17.25" hidden="1" x14ac:dyDescent="0.3">
      <c r="A17" s="36"/>
      <c r="D17" s="19" t="str">
        <f t="shared" si="2"/>
        <v/>
      </c>
      <c r="E17" s="28" t="str">
        <f>IF(D17="","",ROUND(IF(D17=$B$7,$B$6-SUM($E$2:E16),IF(D17+1=$B$7,$B$9*$B$6,$B$8*$B$6)),0))</f>
        <v/>
      </c>
      <c r="F17" s="29" t="str">
        <f t="shared" si="1"/>
        <v/>
      </c>
    </row>
    <row r="18" spans="1:12" hidden="1" x14ac:dyDescent="0.25">
      <c r="D18" s="19" t="str">
        <f t="shared" si="2"/>
        <v/>
      </c>
      <c r="E18" s="28" t="str">
        <f>IF(D18="","",ROUND(IF(D18=$B$7,$B$6-SUM($E$2:E17),IF(D18+1=$B$7,$B$9*$B$6,$B$8*$B$6)),0))</f>
        <v/>
      </c>
      <c r="F18" s="29" t="str">
        <f t="shared" si="1"/>
        <v/>
      </c>
    </row>
    <row r="19" spans="1:12" ht="42.75" x14ac:dyDescent="0.75">
      <c r="A19" s="37" t="s">
        <v>183</v>
      </c>
      <c r="E19" s="28"/>
      <c r="F19" s="29"/>
    </row>
    <row r="20" spans="1:12" x14ac:dyDescent="0.25">
      <c r="E20" s="28"/>
      <c r="F20" s="29"/>
    </row>
    <row r="21" spans="1:12" ht="15.75" thickBot="1" x14ac:dyDescent="0.3"/>
    <row r="22" spans="1:12" ht="15.75" thickBot="1" x14ac:dyDescent="0.3">
      <c r="A22" s="55" t="s">
        <v>11</v>
      </c>
      <c r="B22" s="56"/>
      <c r="C22" s="57">
        <v>42948</v>
      </c>
      <c r="D22" s="58"/>
      <c r="E22" s="59"/>
      <c r="F22" s="60" t="s">
        <v>12</v>
      </c>
      <c r="G22" s="61"/>
      <c r="H22" s="51">
        <v>43069</v>
      </c>
    </row>
    <row r="23" spans="1:12" ht="4.5" customHeight="1" thickBot="1" x14ac:dyDescent="0.3"/>
    <row r="24" spans="1:12" ht="15.75" thickBot="1" x14ac:dyDescent="0.3">
      <c r="A24" s="45" t="s">
        <v>13</v>
      </c>
      <c r="B24" s="62" t="s">
        <v>16</v>
      </c>
      <c r="C24" s="63"/>
      <c r="D24" s="63"/>
      <c r="E24" s="63"/>
      <c r="F24" s="63"/>
      <c r="G24" s="63"/>
      <c r="H24" s="64"/>
      <c r="J24" s="19">
        <f>VLOOKUP(B24,ERONES!$B$1:$C$137,2,FALSE)</f>
        <v>130</v>
      </c>
      <c r="K24" s="19" t="str">
        <f>VLOOKUP(B24,ERONES!$B$1:$D$137,3,FALSE)</f>
        <v>SI</v>
      </c>
    </row>
    <row r="25" spans="1:12" s="40" customFormat="1" ht="5.25" customHeight="1" thickBot="1" x14ac:dyDescent="0.3">
      <c r="A25" s="38"/>
      <c r="B25" s="39"/>
      <c r="C25" s="39"/>
      <c r="D25" s="39"/>
      <c r="E25" s="39"/>
      <c r="F25" s="39"/>
      <c r="G25" s="39"/>
      <c r="H25" s="39"/>
      <c r="K25" s="40" t="str">
        <f>IF(ABS((30-DAY($C$22))/_xlfn.DAYS($C$22,$H$22))&lt;5%,"OJO","")</f>
        <v/>
      </c>
    </row>
    <row r="26" spans="1:12" ht="15.75" thickBot="1" x14ac:dyDescent="0.3">
      <c r="A26" s="45" t="s">
        <v>173</v>
      </c>
      <c r="B26" s="65" t="s">
        <v>164</v>
      </c>
      <c r="C26" s="66"/>
      <c r="D26" s="66"/>
      <c r="E26" s="67"/>
      <c r="F26" s="68" t="s">
        <v>174</v>
      </c>
      <c r="G26" s="69"/>
      <c r="H26" s="44">
        <v>48</v>
      </c>
      <c r="J26" s="19" t="s">
        <v>179</v>
      </c>
      <c r="K26" s="41">
        <f>VLOOKUP((B26&amp;$H$26&amp;$K$24),ERONES!$H$1:$L$87,5,FALSE)</f>
        <v>607826</v>
      </c>
    </row>
    <row r="27" spans="1:12" x14ac:dyDescent="0.25">
      <c r="C27" s="54"/>
      <c r="K27" s="41"/>
    </row>
    <row r="28" spans="1:12" x14ac:dyDescent="0.25">
      <c r="A28" s="50" t="s">
        <v>176</v>
      </c>
      <c r="B28" s="50" t="s">
        <v>177</v>
      </c>
      <c r="C28" s="54" t="s">
        <v>178</v>
      </c>
      <c r="K28" s="42"/>
    </row>
    <row r="29" spans="1:12" x14ac:dyDescent="0.25">
      <c r="A29" s="19">
        <v>1</v>
      </c>
      <c r="B29" s="28">
        <f>IF(D3="","",ROUND(IF(D3=$B$7,$B$6-SUM($E$2:E2),IF(D3+1=$B$7,$B$9*$B$6,$B$8*$B$6)),0))</f>
        <v>607826</v>
      </c>
      <c r="C29" s="54">
        <f t="shared" ref="C29:C39" si="3">IF(D3="","",E3/$B$6)</f>
        <v>0.25</v>
      </c>
      <c r="F29" s="49" t="s">
        <v>180</v>
      </c>
      <c r="G29" s="46"/>
      <c r="H29" s="46"/>
      <c r="K29" s="41"/>
    </row>
    <row r="30" spans="1:12" x14ac:dyDescent="0.25">
      <c r="A30" s="19">
        <f t="shared" ref="A30:A39" si="4">D4</f>
        <v>2</v>
      </c>
      <c r="B30" s="28">
        <f>IF(D4="","",ROUND(IF(D4=$B$7,$B$6-SUM($E$2:E3),IF(D4+1=$B$7,$B$9*$B$6,$B$8*$B$6)),0))</f>
        <v>607826</v>
      </c>
      <c r="C30" s="54">
        <f t="shared" si="3"/>
        <v>0.25</v>
      </c>
      <c r="E30"/>
      <c r="K30" s="41"/>
    </row>
    <row r="31" spans="1:12" x14ac:dyDescent="0.25">
      <c r="A31" s="19">
        <f t="shared" si="4"/>
        <v>3</v>
      </c>
      <c r="B31" s="28">
        <f>IF(D5="","",ROUND(IF(D5=$B$7,$B$6-SUM($E$2:E4),IF(D5+1=$B$7,$B$9*$B$6,$B$8*$B$6)),0))</f>
        <v>607826</v>
      </c>
      <c r="C31" s="54">
        <f t="shared" si="3"/>
        <v>0.25</v>
      </c>
      <c r="F31" s="48" t="s">
        <v>181</v>
      </c>
      <c r="G31" s="47"/>
      <c r="H31" s="47"/>
      <c r="J31" s="33"/>
      <c r="K31" s="34"/>
      <c r="L31"/>
    </row>
    <row r="32" spans="1:12" x14ac:dyDescent="0.25">
      <c r="A32" s="19">
        <f t="shared" si="4"/>
        <v>4</v>
      </c>
      <c r="B32" s="28">
        <f>IF(D6="","",ROUND(IF(D6=$B$7,$B$6-SUM($E$2:E5),IF(D6+1=$B$7,$B$9*$B$6,$B$8*$B$6)),0))</f>
        <v>486261</v>
      </c>
      <c r="C32" s="54">
        <f t="shared" si="3"/>
        <v>0.20000008226038374</v>
      </c>
      <c r="J32" s="33"/>
      <c r="K32" s="43"/>
    </row>
    <row r="33" spans="1:11" x14ac:dyDescent="0.25">
      <c r="A33" s="19">
        <f t="shared" si="4"/>
        <v>5</v>
      </c>
      <c r="B33" s="28">
        <f>IF(D7="","",ROUND(IF(D7=$B$7,$B$6-SUM($E$2:E6),IF(D7+1=$B$7,$B$9*$B$6,$B$8*$B$6)),0))</f>
        <v>121565</v>
      </c>
      <c r="C33" s="54">
        <f t="shared" si="3"/>
        <v>4.9999917739616269E-2</v>
      </c>
      <c r="F33" s="52" t="s">
        <v>182</v>
      </c>
      <c r="G33" s="53"/>
      <c r="H33" s="53"/>
      <c r="J33" s="33"/>
      <c r="K33" s="43"/>
    </row>
    <row r="34" spans="1:11" x14ac:dyDescent="0.25">
      <c r="A34" s="19" t="str">
        <f t="shared" si="4"/>
        <v/>
      </c>
      <c r="B34" s="28" t="str">
        <f>IF(D8="","",ROUND(IF(D8=$B$7,$B$6-SUM($E$2:E7),IF(D8+1=$B$7,$B$9*$B$6,$B$8*$B$6)),0))</f>
        <v/>
      </c>
      <c r="C34" s="54" t="str">
        <f t="shared" si="3"/>
        <v/>
      </c>
      <c r="J34" s="33"/>
      <c r="K34" s="43"/>
    </row>
    <row r="35" spans="1:11" x14ac:dyDescent="0.25">
      <c r="A35" s="19" t="str">
        <f t="shared" si="4"/>
        <v/>
      </c>
      <c r="B35" s="28" t="str">
        <f>IF(D9="","",ROUND(IF(D9=$B$7,$B$6-SUM($E$2:E8),IF(D9+1=$B$7,$B$9*$B$6,$B$8*$B$6)),0))</f>
        <v/>
      </c>
      <c r="C35" s="54" t="str">
        <f t="shared" si="3"/>
        <v/>
      </c>
    </row>
    <row r="36" spans="1:11" x14ac:dyDescent="0.25">
      <c r="A36" s="19" t="str">
        <f t="shared" si="4"/>
        <v/>
      </c>
      <c r="B36" s="28" t="str">
        <f>IF(D10="","",ROUND(IF(D10=$B$7,$B$6-SUM($E$2:E9),IF(D10+1=$B$7,$B$9*$B$6,$B$8*$B$6)),0))</f>
        <v/>
      </c>
      <c r="C36" s="54" t="str">
        <f t="shared" si="3"/>
        <v/>
      </c>
    </row>
    <row r="37" spans="1:11" x14ac:dyDescent="0.25">
      <c r="A37" s="19" t="str">
        <f t="shared" si="4"/>
        <v/>
      </c>
      <c r="B37" s="28" t="str">
        <f>IF(D11="","",ROUND(IF(D11=$B$7,$B$6-SUM($E$2:E10),IF(D11+1=$B$7,$B$9*$B$6,$B$8*$B$6)),0))</f>
        <v/>
      </c>
      <c r="C37" s="54" t="str">
        <f t="shared" si="3"/>
        <v/>
      </c>
    </row>
    <row r="38" spans="1:11" x14ac:dyDescent="0.25">
      <c r="A38" s="19" t="str">
        <f t="shared" si="4"/>
        <v/>
      </c>
      <c r="B38" s="28" t="str">
        <f>IF(D12="","",ROUND(IF(D12=$B$7,$B$6-SUM($E$2:E11),IF(D12+1=$B$7,$B$9*$B$6,$B$8*$B$6)),0))</f>
        <v/>
      </c>
      <c r="C38" s="54" t="str">
        <f t="shared" si="3"/>
        <v/>
      </c>
    </row>
    <row r="39" spans="1:11" x14ac:dyDescent="0.25">
      <c r="A39" s="19" t="str">
        <f t="shared" si="4"/>
        <v/>
      </c>
      <c r="B39" s="28" t="str">
        <f>IF(D13="","",ROUND(IF(D13=$B$7,$B$6-SUM($E$2:E12),IF(D13+1=$B$7,$B$9*$B$6,$B$8*$B$6)),0))</f>
        <v/>
      </c>
      <c r="C39" s="54" t="str">
        <f t="shared" si="3"/>
        <v/>
      </c>
    </row>
    <row r="40" spans="1:11" x14ac:dyDescent="0.25">
      <c r="C40" s="54"/>
    </row>
    <row r="41" spans="1:11" x14ac:dyDescent="0.25">
      <c r="C41" s="54"/>
    </row>
    <row r="42" spans="1:11" x14ac:dyDescent="0.25">
      <c r="C42" s="54"/>
    </row>
    <row r="43" spans="1:11" x14ac:dyDescent="0.25">
      <c r="C43" s="54"/>
    </row>
    <row r="44" spans="1:11" x14ac:dyDescent="0.25">
      <c r="C44" s="54"/>
    </row>
    <row r="45" spans="1:11" x14ac:dyDescent="0.25">
      <c r="C45" s="54"/>
    </row>
  </sheetData>
  <sheetProtection algorithmName="SHA-512" hashValue="F7+LQAwivwCMs+NRfdFCy88DbCazqYEpNJG8fV6dDYxpWuOutJP9FPTQOl+0m5uROGSPqP6BXx+smM0qxx1a7w==" saltValue="g957dBsQro1Cs2+BH5sf0Q==" spinCount="100000" sheet="1" objects="1" scenarios="1"/>
  <mergeCells count="6">
    <mergeCell ref="A22:B22"/>
    <mergeCell ref="C22:E22"/>
    <mergeCell ref="F22:G22"/>
    <mergeCell ref="B24:H24"/>
    <mergeCell ref="B26:E26"/>
    <mergeCell ref="F26:G26"/>
  </mergeCells>
  <conditionalFormatting sqref="A29:B39">
    <cfRule type="notContainsBlanks" dxfId="0" priority="2">
      <formula>LEN(TRIM(A29))&gt;0</formula>
    </cfRule>
  </conditionalFormatting>
  <dataValidations count="4">
    <dataValidation type="list" allowBlank="1" showInputMessage="1" showErrorMessage="1" sqref="H26">
      <formula1>"48,96,192"</formula1>
    </dataValidation>
    <dataValidation type="list" allowBlank="1" showInputMessage="1" showErrorMessage="1" sqref="B26:E26">
      <formula1>PROFESION</formula1>
    </dataValidation>
    <dataValidation type="list" allowBlank="1" showInputMessage="1" showErrorMessage="1" sqref="B24:B25">
      <formula1>ERONES</formula1>
    </dataValidation>
    <dataValidation type="date" showInputMessage="1" showErrorMessage="1" errorTitle="CONTRATOS OPS" error="La Fecha Inicial no puede ser inferior al 1 de Agosto de 2017" promptTitle="CONTRATOS OPS" prompt="La fecha de los contratos son desde el 1 de Agosto de 2017 al 30 de Noviembre de 2017." sqref="C22:E22">
      <formula1>42948</formula1>
      <formula2>43069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baseColWidth="10" defaultRowHeight="15" x14ac:dyDescent="0.25"/>
  <cols>
    <col min="1" max="1" width="21.7109375" customWidth="1"/>
    <col min="2" max="2" width="51.85546875" bestFit="1" customWidth="1"/>
    <col min="3" max="3" width="13" bestFit="1" customWidth="1"/>
    <col min="4" max="4" width="5.28515625" bestFit="1" customWidth="1"/>
    <col min="5" max="5" width="15.85546875" customWidth="1"/>
    <col min="6" max="6" width="13.42578125" customWidth="1"/>
    <col min="7" max="7" width="16.140625" customWidth="1"/>
    <col min="9" max="9" width="4" customWidth="1"/>
    <col min="10" max="10" width="21.7109375" bestFit="1" customWidth="1"/>
    <col min="11" max="11" width="15" customWidth="1"/>
  </cols>
  <sheetData>
    <row r="1" spans="1:9" x14ac:dyDescent="0.25">
      <c r="A1" t="s">
        <v>0</v>
      </c>
      <c r="B1" s="15">
        <v>43008</v>
      </c>
      <c r="C1" s="2" t="str">
        <f>IF(ABS((30-DAY(B1))/_xlfn.DAYS(B1,B2))&lt;5%,"OJO","")</f>
        <v>OJO</v>
      </c>
      <c r="E1" s="5">
        <f>SUM(E3:E77)</f>
        <v>5723699</v>
      </c>
      <c r="F1" s="4">
        <f>SUM(F3:F77)</f>
        <v>1</v>
      </c>
      <c r="I1" s="14"/>
    </row>
    <row r="2" spans="1:9" x14ac:dyDescent="0.25">
      <c r="A2" t="s">
        <v>3</v>
      </c>
      <c r="B2" s="12">
        <v>43069</v>
      </c>
      <c r="D2" s="7" t="s">
        <v>6</v>
      </c>
      <c r="E2" s="7" t="s">
        <v>7</v>
      </c>
      <c r="F2" s="7" t="s">
        <v>8</v>
      </c>
      <c r="G2" s="13"/>
    </row>
    <row r="3" spans="1:9" x14ac:dyDescent="0.25">
      <c r="A3" t="s">
        <v>1</v>
      </c>
      <c r="B3" s="17">
        <v>2814934</v>
      </c>
      <c r="D3">
        <v>1</v>
      </c>
      <c r="E3" s="18">
        <f>IF(D3="","",ROUND(IF(D3=$B$7,$B$6-SUM($E$2:E2),IF(D3+1=$B$7,$B$9*$B$6,$B$8*$B$6)),0))</f>
        <v>2814934</v>
      </c>
      <c r="F3" s="3">
        <f>IF(D3="","",E3/$B$6)</f>
        <v>0.4918032901450618</v>
      </c>
    </row>
    <row r="4" spans="1:9" x14ac:dyDescent="0.25">
      <c r="A4" t="s">
        <v>5</v>
      </c>
      <c r="B4" s="17">
        <f>+B3/30</f>
        <v>93831.133333333331</v>
      </c>
      <c r="D4">
        <f t="shared" ref="D4:D6" si="0">IF(D3&gt;=$B$7,"",D3+1)</f>
        <v>2</v>
      </c>
      <c r="E4" s="18">
        <f>IF(D4="","",ROUND(IF(D4=$B$7,$B$6-SUM($E$2:E3),IF(D4+1=$B$7,$B$9*$B$6,$B$8*$B$6)),0))</f>
        <v>2622580</v>
      </c>
      <c r="F4" s="3">
        <f t="shared" ref="F4:F8" si="1">IF(D4="","",E4/$B$6)</f>
        <v>0.45819670111932859</v>
      </c>
    </row>
    <row r="5" spans="1:9" x14ac:dyDescent="0.25">
      <c r="A5" t="s">
        <v>2</v>
      </c>
      <c r="B5" s="10">
        <f>(DAYS360(B1,B2)+1)/30</f>
        <v>2.0333333333333332</v>
      </c>
      <c r="D5">
        <f t="shared" si="0"/>
        <v>3</v>
      </c>
      <c r="E5" s="18">
        <f>IF(D5="","",ROUND(IF(D5=$B$7,$B$6-SUM($E$2:E4),IF(D5+1=$B$7,$B$9*$B$6,$B$8*$B$6)),0))</f>
        <v>286185</v>
      </c>
      <c r="F5" s="3">
        <f t="shared" si="1"/>
        <v>5.0000008735609613E-2</v>
      </c>
    </row>
    <row r="6" spans="1:9" x14ac:dyDescent="0.25">
      <c r="A6" t="s">
        <v>4</v>
      </c>
      <c r="B6" s="9">
        <f>ROUND(B3*B5,0)</f>
        <v>5723699</v>
      </c>
      <c r="C6" s="14"/>
      <c r="D6" t="str">
        <f t="shared" si="0"/>
        <v/>
      </c>
      <c r="E6" s="18" t="str">
        <f>IF(D6="","",ROUND(IF(D6=$B$7,$B$6-SUM($E$2:E5),IF(D6+1=$B$7,$B$9*$B$6,$B$8*$B$6)),0))</f>
        <v/>
      </c>
      <c r="F6" s="3" t="str">
        <f t="shared" si="1"/>
        <v/>
      </c>
    </row>
    <row r="7" spans="1:9" x14ac:dyDescent="0.25">
      <c r="A7" s="6" t="s">
        <v>9</v>
      </c>
      <c r="B7" s="11">
        <f>IF(TRUNC(B5,0)=B5,B5+1,TRUNC(B5,0)+2)+IF(C1="OJO",-1,0)</f>
        <v>3</v>
      </c>
      <c r="D7" t="str">
        <f>IF(D6&gt;=$B$7,"",D6+1)</f>
        <v/>
      </c>
      <c r="E7" s="18" t="str">
        <f>IF(D7="","",ROUND(IF(D7=$B$7,$B$6-SUM($E$2:E6),IF(D7+1=$B$7,$B$9*$B$6,$B$8*$B$6)),0))</f>
        <v/>
      </c>
      <c r="F7" s="3" t="str">
        <f t="shared" si="1"/>
        <v/>
      </c>
    </row>
    <row r="8" spans="1:9" x14ac:dyDescent="0.25">
      <c r="A8" s="6" t="s">
        <v>10</v>
      </c>
      <c r="B8" s="3">
        <f>1/B5</f>
        <v>0.49180327868852464</v>
      </c>
      <c r="D8" t="str">
        <f t="shared" ref="D8:D14" si="2">IF(D7&gt;=$B$7,"",D7+1)</f>
        <v/>
      </c>
      <c r="E8" s="18" t="str">
        <f>IF(D8="","",ROUND(IF(D8=$B$7,$B$6-SUM($E$2:E7),IF(D8+1=$B$7,$B$9*$B$6,$B$8*$B$6)),0))</f>
        <v/>
      </c>
      <c r="F8" s="3" t="str">
        <f t="shared" si="1"/>
        <v/>
      </c>
    </row>
    <row r="9" spans="1:9" x14ac:dyDescent="0.25">
      <c r="A9" s="6" t="str">
        <f>"% Pago "&amp;B7-1</f>
        <v>% Pago 2</v>
      </c>
      <c r="B9" s="8">
        <f>IF(1-B8*TRUNC(B5,0)=0,B8-5%,1-B8*TRUNC(B5,0)-5%)+IF(C1="OJO",B8)</f>
        <v>0.45819672131147537</v>
      </c>
      <c r="D9" t="str">
        <f t="shared" si="2"/>
        <v/>
      </c>
      <c r="E9" s="18" t="str">
        <f>IF(D9="","",ROUND(IF(D9=$B$7,$B$6-SUM($E$2:E8),IF(D9+1=$B$7,$B$9*$B$6,$B$8*$B$6)),0))</f>
        <v/>
      </c>
      <c r="F9" s="3" t="str">
        <f t="shared" ref="F9:F14" si="3">IF(D9="","",E9/$B$6)</f>
        <v/>
      </c>
    </row>
    <row r="10" spans="1:9" x14ac:dyDescent="0.25">
      <c r="A10" s="6" t="str">
        <f>"% Pago "&amp;B7</f>
        <v>% Pago 3</v>
      </c>
      <c r="B10" s="8">
        <v>0.05</v>
      </c>
      <c r="D10" t="str">
        <f t="shared" si="2"/>
        <v/>
      </c>
      <c r="E10" s="18" t="str">
        <f>IF(D10="","",ROUND(IF(D10=$B$7,$B$6-SUM($E$2:E9),IF(D10+1=$B$7,$B$9*$B$6,$B$8*$B$6)),0))</f>
        <v/>
      </c>
      <c r="F10" s="3" t="str">
        <f t="shared" si="3"/>
        <v/>
      </c>
      <c r="I10" s="14"/>
    </row>
    <row r="11" spans="1:9" x14ac:dyDescent="0.25">
      <c r="D11" t="str">
        <f t="shared" si="2"/>
        <v/>
      </c>
      <c r="E11" s="18" t="str">
        <f>IF(D11="","",ROUND(IF(D11=$B$7,$B$6-SUM($E$2:E10),IF(D11+1=$B$7,$B$9*$B$6,$B$8*$B$6)),0))</f>
        <v/>
      </c>
      <c r="F11" s="3" t="str">
        <f t="shared" si="3"/>
        <v/>
      </c>
    </row>
    <row r="12" spans="1:9" x14ac:dyDescent="0.25">
      <c r="D12" t="str">
        <f t="shared" si="2"/>
        <v/>
      </c>
      <c r="E12" s="18" t="str">
        <f>IF(D12="","",ROUND(IF(D12=$B$7,$B$6-SUM($E$2:E11),IF(D12+1=$B$7,$B$9*$B$6,$B$8*$B$6)),0))</f>
        <v/>
      </c>
      <c r="F12" s="3" t="str">
        <f t="shared" si="3"/>
        <v/>
      </c>
    </row>
    <row r="13" spans="1:9" x14ac:dyDescent="0.25">
      <c r="B13" s="1"/>
      <c r="D13" t="str">
        <f t="shared" si="2"/>
        <v/>
      </c>
      <c r="E13" s="1"/>
      <c r="F13" s="3" t="str">
        <f t="shared" si="3"/>
        <v/>
      </c>
    </row>
    <row r="14" spans="1:9" x14ac:dyDescent="0.25">
      <c r="B14" s="14"/>
      <c r="D14" t="str">
        <f t="shared" si="2"/>
        <v/>
      </c>
      <c r="E14" s="1"/>
      <c r="F14" s="3" t="str">
        <f t="shared" si="3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7"/>
  <sheetViews>
    <sheetView topLeftCell="F1" workbookViewId="0">
      <selection activeCell="J1" sqref="J1"/>
    </sheetView>
  </sheetViews>
  <sheetFormatPr baseColWidth="10" defaultRowHeight="15" x14ac:dyDescent="0.25"/>
  <cols>
    <col min="1" max="1" width="13.5703125" bestFit="1" customWidth="1"/>
    <col min="2" max="2" width="78" bestFit="1" customWidth="1"/>
    <col min="8" max="8" width="44.7109375" bestFit="1" customWidth="1"/>
    <col min="9" max="10" width="41.5703125" bestFit="1" customWidth="1"/>
    <col min="12" max="12" width="11.42578125" style="16"/>
    <col min="14" max="14" width="11.42578125" style="16"/>
    <col min="16" max="16" width="11.42578125" style="16"/>
    <col min="19" max="19" width="41.5703125" bestFit="1" customWidth="1"/>
  </cols>
  <sheetData>
    <row r="1" spans="1:26" x14ac:dyDescent="0.25">
      <c r="A1" t="s">
        <v>14</v>
      </c>
      <c r="B1" t="s">
        <v>13</v>
      </c>
      <c r="C1" t="s">
        <v>14</v>
      </c>
      <c r="D1" t="s">
        <v>151</v>
      </c>
      <c r="H1" t="s">
        <v>154</v>
      </c>
      <c r="I1" t="s">
        <v>155</v>
      </c>
      <c r="J1" t="s">
        <v>156</v>
      </c>
      <c r="K1" t="s">
        <v>157</v>
      </c>
      <c r="L1" s="16" t="s">
        <v>158</v>
      </c>
      <c r="M1" t="s">
        <v>175</v>
      </c>
      <c r="Z1" t="s">
        <v>156</v>
      </c>
    </row>
    <row r="2" spans="1:26" x14ac:dyDescent="0.25">
      <c r="A2">
        <v>130</v>
      </c>
      <c r="B2" t="s">
        <v>16</v>
      </c>
      <c r="C2">
        <v>130</v>
      </c>
      <c r="D2" t="s">
        <v>152</v>
      </c>
      <c r="H2" t="str">
        <f>J2&amp;K2&amp;M2</f>
        <v>AUXILIAR DE ODONTODOLOGIA192NO</v>
      </c>
      <c r="I2" t="s">
        <v>159</v>
      </c>
      <c r="J2" t="s">
        <v>160</v>
      </c>
      <c r="K2">
        <v>192</v>
      </c>
      <c r="L2" s="16">
        <v>1518457</v>
      </c>
      <c r="M2" t="s">
        <v>153</v>
      </c>
      <c r="Z2" t="s">
        <v>164</v>
      </c>
    </row>
    <row r="3" spans="1:26" x14ac:dyDescent="0.25">
      <c r="A3">
        <v>639</v>
      </c>
      <c r="B3" t="s">
        <v>22</v>
      </c>
      <c r="C3">
        <v>639</v>
      </c>
      <c r="D3" t="s">
        <v>153</v>
      </c>
      <c r="H3" t="str">
        <f t="shared" ref="H3:H42" si="0">J3&amp;K3&amp;M3</f>
        <v>HIGIENISTA ORAL192NO</v>
      </c>
      <c r="I3" t="s">
        <v>161</v>
      </c>
      <c r="J3" t="s">
        <v>161</v>
      </c>
      <c r="K3">
        <v>192</v>
      </c>
      <c r="L3" s="16">
        <v>1642342</v>
      </c>
      <c r="M3" t="s">
        <v>153</v>
      </c>
      <c r="Z3" t="s">
        <v>160</v>
      </c>
    </row>
    <row r="4" spans="1:26" x14ac:dyDescent="0.25">
      <c r="A4">
        <v>242</v>
      </c>
      <c r="B4" t="s">
        <v>53</v>
      </c>
      <c r="C4">
        <v>242</v>
      </c>
      <c r="D4" t="s">
        <v>152</v>
      </c>
      <c r="H4" t="str">
        <f t="shared" si="0"/>
        <v>ODONTOLOGOS192NO</v>
      </c>
      <c r="I4" t="s">
        <v>162</v>
      </c>
      <c r="J4" t="s">
        <v>163</v>
      </c>
      <c r="K4">
        <v>192</v>
      </c>
      <c r="L4" s="16">
        <v>3794808</v>
      </c>
      <c r="M4" t="s">
        <v>153</v>
      </c>
      <c r="Z4" t="s">
        <v>168</v>
      </c>
    </row>
    <row r="5" spans="1:26" x14ac:dyDescent="0.25">
      <c r="A5">
        <v>113</v>
      </c>
      <c r="B5" t="s">
        <v>93</v>
      </c>
      <c r="C5">
        <v>113</v>
      </c>
      <c r="D5" t="s">
        <v>153</v>
      </c>
      <c r="H5" t="str">
        <f t="shared" si="0"/>
        <v>ODONTOLOGO GENERAL192NO</v>
      </c>
      <c r="I5" t="s">
        <v>162</v>
      </c>
      <c r="J5" t="s">
        <v>162</v>
      </c>
      <c r="K5">
        <v>192</v>
      </c>
      <c r="L5" s="16">
        <v>3794808</v>
      </c>
      <c r="M5" t="s">
        <v>153</v>
      </c>
      <c r="Z5" t="s">
        <v>167</v>
      </c>
    </row>
    <row r="6" spans="1:26" x14ac:dyDescent="0.25">
      <c r="A6">
        <v>422</v>
      </c>
      <c r="B6" t="s">
        <v>15</v>
      </c>
      <c r="C6">
        <v>422</v>
      </c>
      <c r="D6" t="s">
        <v>153</v>
      </c>
      <c r="H6" t="str">
        <f t="shared" si="0"/>
        <v>ENFERMERA AUXILIAR192NO</v>
      </c>
      <c r="I6" t="s">
        <v>164</v>
      </c>
      <c r="J6" t="s">
        <v>165</v>
      </c>
      <c r="K6">
        <v>192</v>
      </c>
      <c r="L6" s="16">
        <v>2026087</v>
      </c>
      <c r="M6" t="s">
        <v>153</v>
      </c>
      <c r="Z6" t="s">
        <v>161</v>
      </c>
    </row>
    <row r="7" spans="1:26" x14ac:dyDescent="0.25">
      <c r="A7">
        <v>537</v>
      </c>
      <c r="B7" t="s">
        <v>17</v>
      </c>
      <c r="C7">
        <v>537</v>
      </c>
      <c r="D7" t="s">
        <v>153</v>
      </c>
      <c r="H7" t="str">
        <f t="shared" si="0"/>
        <v>AUXILIARES DE ENFERMERIA Y ODONTOLOGIA192NO</v>
      </c>
      <c r="I7" t="s">
        <v>164</v>
      </c>
      <c r="J7" t="s">
        <v>159</v>
      </c>
      <c r="K7">
        <v>192</v>
      </c>
      <c r="L7" s="16">
        <v>2026087</v>
      </c>
      <c r="M7" t="s">
        <v>153</v>
      </c>
      <c r="Z7" t="s">
        <v>170</v>
      </c>
    </row>
    <row r="8" spans="1:26" x14ac:dyDescent="0.25">
      <c r="A8">
        <v>301</v>
      </c>
      <c r="B8" t="s">
        <v>19</v>
      </c>
      <c r="C8">
        <v>301</v>
      </c>
      <c r="D8" t="s">
        <v>153</v>
      </c>
      <c r="H8" t="str">
        <f t="shared" si="0"/>
        <v>AUXILIAR DE ENFERMERIA192NO</v>
      </c>
      <c r="I8" t="s">
        <v>164</v>
      </c>
      <c r="J8" t="s">
        <v>164</v>
      </c>
      <c r="K8">
        <v>192</v>
      </c>
      <c r="L8" s="16">
        <v>2026087</v>
      </c>
      <c r="M8" t="s">
        <v>153</v>
      </c>
      <c r="Z8" t="s">
        <v>162</v>
      </c>
    </row>
    <row r="9" spans="1:26" x14ac:dyDescent="0.25">
      <c r="A9">
        <v>114</v>
      </c>
      <c r="B9" t="s">
        <v>20</v>
      </c>
      <c r="C9">
        <v>114</v>
      </c>
      <c r="D9" t="s">
        <v>153</v>
      </c>
      <c r="H9" t="str">
        <f t="shared" si="0"/>
        <v>AUXILIAR DE ODONTOLOGIA192NO</v>
      </c>
      <c r="I9" t="s">
        <v>166</v>
      </c>
      <c r="J9" t="s">
        <v>166</v>
      </c>
      <c r="K9">
        <v>192</v>
      </c>
      <c r="L9" s="16">
        <v>1518457</v>
      </c>
      <c r="M9" t="s">
        <v>153</v>
      </c>
    </row>
    <row r="10" spans="1:26" x14ac:dyDescent="0.25">
      <c r="A10">
        <v>302</v>
      </c>
      <c r="B10" t="s">
        <v>21</v>
      </c>
      <c r="C10">
        <v>302</v>
      </c>
      <c r="D10" t="s">
        <v>153</v>
      </c>
      <c r="H10" t="str">
        <f t="shared" si="0"/>
        <v>FISIOTERAPEUTA192NO</v>
      </c>
      <c r="I10" t="s">
        <v>167</v>
      </c>
      <c r="J10" t="s">
        <v>167</v>
      </c>
      <c r="K10">
        <v>192</v>
      </c>
      <c r="L10" s="16">
        <v>2263555</v>
      </c>
      <c r="M10" t="s">
        <v>153</v>
      </c>
    </row>
    <row r="11" spans="1:26" x14ac:dyDescent="0.25">
      <c r="A11">
        <v>157</v>
      </c>
      <c r="B11" t="s">
        <v>23</v>
      </c>
      <c r="C11">
        <v>157</v>
      </c>
      <c r="D11" t="s">
        <v>152</v>
      </c>
      <c r="H11" t="str">
        <f t="shared" si="0"/>
        <v>ENFERMERA PROFESIONAL192NO</v>
      </c>
      <c r="I11" t="s">
        <v>168</v>
      </c>
      <c r="J11" t="s">
        <v>168</v>
      </c>
      <c r="K11">
        <v>192</v>
      </c>
      <c r="L11" s="16">
        <v>2398307</v>
      </c>
      <c r="M11" t="s">
        <v>153</v>
      </c>
    </row>
    <row r="12" spans="1:26" x14ac:dyDescent="0.25">
      <c r="A12">
        <v>535</v>
      </c>
      <c r="B12" t="s">
        <v>24</v>
      </c>
      <c r="C12">
        <v>535</v>
      </c>
      <c r="D12" t="s">
        <v>152</v>
      </c>
      <c r="H12" t="str">
        <f t="shared" si="0"/>
        <v>ENFERMERA JEFE192NO</v>
      </c>
      <c r="I12" t="s">
        <v>168</v>
      </c>
      <c r="J12" t="s">
        <v>169</v>
      </c>
      <c r="K12">
        <v>192</v>
      </c>
      <c r="L12" s="16">
        <v>2398307</v>
      </c>
      <c r="M12" t="s">
        <v>153</v>
      </c>
    </row>
    <row r="13" spans="1:26" x14ac:dyDescent="0.25">
      <c r="A13">
        <v>421</v>
      </c>
      <c r="B13" t="s">
        <v>25</v>
      </c>
      <c r="C13">
        <v>421</v>
      </c>
      <c r="D13" t="s">
        <v>152</v>
      </c>
      <c r="H13" t="str">
        <f t="shared" si="0"/>
        <v>MEDICO192NO</v>
      </c>
      <c r="I13" t="s">
        <v>170</v>
      </c>
      <c r="J13" t="s">
        <v>170</v>
      </c>
      <c r="K13">
        <v>192</v>
      </c>
      <c r="L13" s="16">
        <v>4691556</v>
      </c>
      <c r="M13" t="s">
        <v>153</v>
      </c>
    </row>
    <row r="14" spans="1:26" x14ac:dyDescent="0.25">
      <c r="A14">
        <v>637</v>
      </c>
      <c r="B14" t="s">
        <v>26</v>
      </c>
      <c r="C14">
        <v>637</v>
      </c>
      <c r="D14" t="s">
        <v>152</v>
      </c>
      <c r="H14" t="str">
        <f t="shared" si="0"/>
        <v>MEDICOS192NO</v>
      </c>
      <c r="I14" t="s">
        <v>171</v>
      </c>
      <c r="J14" t="s">
        <v>171</v>
      </c>
      <c r="K14">
        <v>192</v>
      </c>
      <c r="L14" s="16">
        <v>4691556</v>
      </c>
      <c r="M14" t="s">
        <v>153</v>
      </c>
    </row>
    <row r="15" spans="1:26" x14ac:dyDescent="0.25">
      <c r="A15">
        <v>150</v>
      </c>
      <c r="B15" t="s">
        <v>27</v>
      </c>
      <c r="C15">
        <v>150</v>
      </c>
      <c r="D15" t="s">
        <v>153</v>
      </c>
      <c r="H15" t="str">
        <f t="shared" si="0"/>
        <v>CARGO BASEHORASNO</v>
      </c>
      <c r="I15" t="s">
        <v>155</v>
      </c>
      <c r="J15" t="s">
        <v>156</v>
      </c>
      <c r="K15" t="s">
        <v>157</v>
      </c>
      <c r="L15" s="16" t="s">
        <v>158</v>
      </c>
      <c r="M15" t="s">
        <v>153</v>
      </c>
    </row>
    <row r="16" spans="1:26" x14ac:dyDescent="0.25">
      <c r="A16">
        <v>225</v>
      </c>
      <c r="B16" t="s">
        <v>28</v>
      </c>
      <c r="C16">
        <v>225</v>
      </c>
      <c r="D16" t="s">
        <v>153</v>
      </c>
      <c r="H16" t="str">
        <f t="shared" si="0"/>
        <v>AUXILIAR DE ODONTODOLOGIA96NO</v>
      </c>
      <c r="I16" t="s">
        <v>159</v>
      </c>
      <c r="J16" t="s">
        <v>160</v>
      </c>
      <c r="K16">
        <v>96</v>
      </c>
      <c r="L16" s="16">
        <v>759229</v>
      </c>
      <c r="M16" t="s">
        <v>153</v>
      </c>
    </row>
    <row r="17" spans="1:13" x14ac:dyDescent="0.25">
      <c r="A17">
        <v>235</v>
      </c>
      <c r="B17" t="s">
        <v>29</v>
      </c>
      <c r="C17">
        <v>235</v>
      </c>
      <c r="D17" t="s">
        <v>153</v>
      </c>
      <c r="H17" t="str">
        <f t="shared" si="0"/>
        <v>HIGIENISTA ORAL96NO</v>
      </c>
      <c r="I17" t="s">
        <v>161</v>
      </c>
      <c r="J17" t="s">
        <v>161</v>
      </c>
      <c r="K17">
        <v>96</v>
      </c>
      <c r="L17" s="16">
        <v>821171</v>
      </c>
      <c r="M17" t="s">
        <v>153</v>
      </c>
    </row>
    <row r="18" spans="1:13" x14ac:dyDescent="0.25">
      <c r="A18">
        <v>323</v>
      </c>
      <c r="B18" t="s">
        <v>30</v>
      </c>
      <c r="C18">
        <v>323</v>
      </c>
      <c r="D18" t="s">
        <v>153</v>
      </c>
      <c r="H18" t="str">
        <f t="shared" si="0"/>
        <v>ODONTOLOGOS96NO</v>
      </c>
      <c r="I18" t="s">
        <v>162</v>
      </c>
      <c r="J18" t="s">
        <v>163</v>
      </c>
      <c r="K18">
        <v>96</v>
      </c>
      <c r="L18" s="16">
        <v>1897404</v>
      </c>
      <c r="M18" t="s">
        <v>153</v>
      </c>
    </row>
    <row r="19" spans="1:13" x14ac:dyDescent="0.25">
      <c r="A19">
        <v>158</v>
      </c>
      <c r="B19" t="s">
        <v>31</v>
      </c>
      <c r="C19">
        <v>158</v>
      </c>
      <c r="D19" t="s">
        <v>153</v>
      </c>
      <c r="H19" t="str">
        <f t="shared" si="0"/>
        <v>ODONTOLOGO GENERAL96NO</v>
      </c>
      <c r="I19" t="s">
        <v>162</v>
      </c>
      <c r="J19" t="s">
        <v>162</v>
      </c>
      <c r="K19">
        <v>96</v>
      </c>
      <c r="L19" s="16">
        <v>1897404</v>
      </c>
      <c r="M19" t="s">
        <v>153</v>
      </c>
    </row>
    <row r="20" spans="1:13" x14ac:dyDescent="0.25">
      <c r="A20">
        <v>156</v>
      </c>
      <c r="B20" t="s">
        <v>32</v>
      </c>
      <c r="C20">
        <v>156</v>
      </c>
      <c r="D20" t="s">
        <v>152</v>
      </c>
      <c r="H20" t="str">
        <f t="shared" si="0"/>
        <v>ENFERMERA AUXILIAR96NO</v>
      </c>
      <c r="I20" t="s">
        <v>164</v>
      </c>
      <c r="J20" t="s">
        <v>165</v>
      </c>
      <c r="K20">
        <v>96</v>
      </c>
      <c r="L20" s="16">
        <v>1013044</v>
      </c>
      <c r="M20" t="s">
        <v>153</v>
      </c>
    </row>
    <row r="21" spans="1:13" x14ac:dyDescent="0.25">
      <c r="A21">
        <v>501</v>
      </c>
      <c r="B21" t="s">
        <v>33</v>
      </c>
      <c r="C21">
        <v>501</v>
      </c>
      <c r="D21" t="s">
        <v>153</v>
      </c>
      <c r="H21" t="str">
        <f t="shared" si="0"/>
        <v>AUXILIARES DE ENFERMERIA Y ODONTOLOGIA96NO</v>
      </c>
      <c r="I21" t="s">
        <v>164</v>
      </c>
      <c r="J21" t="s">
        <v>159</v>
      </c>
      <c r="K21">
        <v>96</v>
      </c>
      <c r="L21" s="16">
        <v>1013044</v>
      </c>
      <c r="M21" t="s">
        <v>153</v>
      </c>
    </row>
    <row r="22" spans="1:13" x14ac:dyDescent="0.25">
      <c r="A22">
        <v>533</v>
      </c>
      <c r="B22" t="s">
        <v>34</v>
      </c>
      <c r="C22">
        <v>533</v>
      </c>
      <c r="D22" t="s">
        <v>152</v>
      </c>
      <c r="H22" t="str">
        <f t="shared" si="0"/>
        <v>AUXILIAR DE ENFERMERIA96NO</v>
      </c>
      <c r="I22" t="s">
        <v>164</v>
      </c>
      <c r="J22" t="s">
        <v>164</v>
      </c>
      <c r="K22">
        <v>96</v>
      </c>
      <c r="L22" s="16">
        <v>1013044</v>
      </c>
      <c r="M22" t="s">
        <v>153</v>
      </c>
    </row>
    <row r="23" spans="1:13" x14ac:dyDescent="0.25">
      <c r="A23">
        <v>148</v>
      </c>
      <c r="B23" t="s">
        <v>35</v>
      </c>
      <c r="C23">
        <v>148</v>
      </c>
      <c r="D23" t="s">
        <v>152</v>
      </c>
      <c r="H23" t="str">
        <f t="shared" si="0"/>
        <v>AUXILIAR DE ODONTOLOGIA96NO</v>
      </c>
      <c r="I23" t="s">
        <v>166</v>
      </c>
      <c r="J23" t="s">
        <v>166</v>
      </c>
      <c r="K23">
        <v>96</v>
      </c>
      <c r="L23" s="16">
        <v>759229</v>
      </c>
      <c r="M23" t="s">
        <v>153</v>
      </c>
    </row>
    <row r="24" spans="1:13" x14ac:dyDescent="0.25">
      <c r="A24">
        <v>405</v>
      </c>
      <c r="B24" t="s">
        <v>36</v>
      </c>
      <c r="C24">
        <v>405</v>
      </c>
      <c r="D24" t="s">
        <v>153</v>
      </c>
      <c r="H24" t="str">
        <f t="shared" si="0"/>
        <v>FISIOTERAPEUTA96NO</v>
      </c>
      <c r="I24" t="s">
        <v>167</v>
      </c>
      <c r="J24" t="s">
        <v>167</v>
      </c>
      <c r="K24">
        <v>96</v>
      </c>
      <c r="L24" s="16">
        <v>2263555</v>
      </c>
      <c r="M24" t="s">
        <v>153</v>
      </c>
    </row>
    <row r="25" spans="1:13" x14ac:dyDescent="0.25">
      <c r="A25">
        <v>603</v>
      </c>
      <c r="B25" t="s">
        <v>37</v>
      </c>
      <c r="C25">
        <v>603</v>
      </c>
      <c r="D25" t="s">
        <v>153</v>
      </c>
      <c r="H25" t="str">
        <f t="shared" si="0"/>
        <v>ENFERMERA PROFESIONAL96NO</v>
      </c>
      <c r="I25" t="s">
        <v>168</v>
      </c>
      <c r="J25" t="s">
        <v>168</v>
      </c>
      <c r="K25">
        <v>96</v>
      </c>
      <c r="L25" s="16">
        <v>1199154</v>
      </c>
      <c r="M25" t="s">
        <v>153</v>
      </c>
    </row>
    <row r="26" spans="1:13" x14ac:dyDescent="0.25">
      <c r="A26">
        <v>505</v>
      </c>
      <c r="B26" t="s">
        <v>39</v>
      </c>
      <c r="C26">
        <v>505</v>
      </c>
      <c r="D26" t="s">
        <v>153</v>
      </c>
      <c r="H26" t="str">
        <f t="shared" si="0"/>
        <v>ENFERMERA JEFE96NO</v>
      </c>
      <c r="I26" t="s">
        <v>168</v>
      </c>
      <c r="J26" t="s">
        <v>169</v>
      </c>
      <c r="K26">
        <v>96</v>
      </c>
      <c r="L26" s="16">
        <v>1199154</v>
      </c>
      <c r="M26" t="s">
        <v>153</v>
      </c>
    </row>
    <row r="27" spans="1:13" x14ac:dyDescent="0.25">
      <c r="A27">
        <v>602</v>
      </c>
      <c r="B27" t="s">
        <v>40</v>
      </c>
      <c r="C27">
        <v>602</v>
      </c>
      <c r="D27" t="s">
        <v>153</v>
      </c>
      <c r="H27" t="str">
        <f t="shared" si="0"/>
        <v>MEDICO96NO</v>
      </c>
      <c r="I27" t="s">
        <v>170</v>
      </c>
      <c r="J27" t="s">
        <v>170</v>
      </c>
      <c r="K27">
        <v>96</v>
      </c>
      <c r="L27" s="16">
        <v>2345778</v>
      </c>
      <c r="M27" t="s">
        <v>153</v>
      </c>
    </row>
    <row r="28" spans="1:13" x14ac:dyDescent="0.25">
      <c r="A28">
        <v>531</v>
      </c>
      <c r="B28" t="s">
        <v>41</v>
      </c>
      <c r="C28">
        <v>531</v>
      </c>
      <c r="D28" t="s">
        <v>152</v>
      </c>
      <c r="H28" t="str">
        <f t="shared" si="0"/>
        <v>MEDICOS96NO</v>
      </c>
      <c r="I28" t="s">
        <v>171</v>
      </c>
      <c r="J28" t="s">
        <v>171</v>
      </c>
      <c r="K28">
        <v>96</v>
      </c>
      <c r="L28" s="16">
        <v>2345778</v>
      </c>
      <c r="M28" t="s">
        <v>153</v>
      </c>
    </row>
    <row r="29" spans="1:13" x14ac:dyDescent="0.25">
      <c r="A29">
        <v>401</v>
      </c>
      <c r="B29" t="s">
        <v>42</v>
      </c>
      <c r="C29">
        <v>401</v>
      </c>
      <c r="D29" t="s">
        <v>152</v>
      </c>
      <c r="H29" t="str">
        <f t="shared" si="0"/>
        <v>CARGO BASEHORASNO</v>
      </c>
      <c r="I29" t="s">
        <v>155</v>
      </c>
      <c r="J29" t="s">
        <v>156</v>
      </c>
      <c r="K29" t="s">
        <v>157</v>
      </c>
      <c r="L29" s="16" t="s">
        <v>158</v>
      </c>
      <c r="M29" t="s">
        <v>153</v>
      </c>
    </row>
    <row r="30" spans="1:13" x14ac:dyDescent="0.25">
      <c r="A30">
        <v>613</v>
      </c>
      <c r="B30" t="s">
        <v>43</v>
      </c>
      <c r="C30">
        <v>613</v>
      </c>
      <c r="D30" t="s">
        <v>153</v>
      </c>
      <c r="H30" t="str">
        <f t="shared" si="0"/>
        <v>AUXILIAR DE ODONTODOLOGIA48NO</v>
      </c>
      <c r="I30" t="s">
        <v>159</v>
      </c>
      <c r="J30" t="s">
        <v>160</v>
      </c>
      <c r="K30">
        <v>48</v>
      </c>
      <c r="L30" s="16">
        <v>379614.25</v>
      </c>
      <c r="M30" t="s">
        <v>153</v>
      </c>
    </row>
    <row r="31" spans="1:13" x14ac:dyDescent="0.25">
      <c r="A31">
        <v>411</v>
      </c>
      <c r="B31" t="s">
        <v>44</v>
      </c>
      <c r="C31">
        <v>411</v>
      </c>
      <c r="D31" t="s">
        <v>153</v>
      </c>
      <c r="H31" t="str">
        <f t="shared" si="0"/>
        <v>HIGIENISTA ORAL48NO</v>
      </c>
      <c r="I31" t="s">
        <v>161</v>
      </c>
      <c r="J31" t="s">
        <v>161</v>
      </c>
      <c r="K31">
        <v>48</v>
      </c>
      <c r="L31" s="16">
        <v>410585</v>
      </c>
      <c r="M31" t="s">
        <v>153</v>
      </c>
    </row>
    <row r="32" spans="1:13" x14ac:dyDescent="0.25">
      <c r="A32">
        <v>322</v>
      </c>
      <c r="B32" t="s">
        <v>45</v>
      </c>
      <c r="C32">
        <v>322</v>
      </c>
      <c r="D32" t="s">
        <v>153</v>
      </c>
      <c r="H32" t="str">
        <f t="shared" si="0"/>
        <v>ODONTOLOGOS48NO</v>
      </c>
      <c r="I32" t="s">
        <v>162</v>
      </c>
      <c r="J32" t="s">
        <v>163</v>
      </c>
      <c r="K32">
        <v>48</v>
      </c>
      <c r="L32" s="16">
        <v>948702</v>
      </c>
      <c r="M32" t="s">
        <v>153</v>
      </c>
    </row>
    <row r="33" spans="1:13" x14ac:dyDescent="0.25">
      <c r="A33">
        <v>202</v>
      </c>
      <c r="B33" t="s">
        <v>46</v>
      </c>
      <c r="C33">
        <v>202</v>
      </c>
      <c r="D33" t="s">
        <v>152</v>
      </c>
      <c r="H33" t="str">
        <f t="shared" si="0"/>
        <v>ODONTOLOGO GENERAL48NO</v>
      </c>
      <c r="I33" t="s">
        <v>162</v>
      </c>
      <c r="J33" t="s">
        <v>162</v>
      </c>
      <c r="K33">
        <v>48</v>
      </c>
      <c r="L33" s="16">
        <v>948702</v>
      </c>
      <c r="M33" t="s">
        <v>153</v>
      </c>
    </row>
    <row r="34" spans="1:13" x14ac:dyDescent="0.25">
      <c r="A34">
        <v>507</v>
      </c>
      <c r="B34" t="s">
        <v>47</v>
      </c>
      <c r="C34">
        <v>507</v>
      </c>
      <c r="D34" t="s">
        <v>153</v>
      </c>
      <c r="H34" t="str">
        <f t="shared" si="0"/>
        <v>ENFERMERA AUXILIAR48NO</v>
      </c>
      <c r="I34" t="s">
        <v>164</v>
      </c>
      <c r="J34" t="s">
        <v>165</v>
      </c>
      <c r="K34">
        <v>48</v>
      </c>
      <c r="L34" s="16">
        <v>506521.75</v>
      </c>
      <c r="M34" t="s">
        <v>153</v>
      </c>
    </row>
    <row r="35" spans="1:13" x14ac:dyDescent="0.25">
      <c r="A35">
        <v>410</v>
      </c>
      <c r="B35" t="s">
        <v>48</v>
      </c>
      <c r="C35">
        <v>410</v>
      </c>
      <c r="D35" t="s">
        <v>153</v>
      </c>
      <c r="H35" t="str">
        <f t="shared" si="0"/>
        <v>AUXILIARES DE ENFERMERIA Y ODONTOLOGIA48NO</v>
      </c>
      <c r="I35" t="s">
        <v>164</v>
      </c>
      <c r="J35" t="s">
        <v>159</v>
      </c>
      <c r="K35">
        <v>48</v>
      </c>
      <c r="L35" s="16">
        <v>506521.75</v>
      </c>
      <c r="M35" t="s">
        <v>153</v>
      </c>
    </row>
    <row r="36" spans="1:13" x14ac:dyDescent="0.25">
      <c r="A36">
        <v>228</v>
      </c>
      <c r="B36" t="s">
        <v>49</v>
      </c>
      <c r="C36">
        <v>228</v>
      </c>
      <c r="D36" t="s">
        <v>153</v>
      </c>
      <c r="H36" t="str">
        <f t="shared" si="0"/>
        <v>AUXILIAR DE ENFERMERIA48NO</v>
      </c>
      <c r="I36" t="s">
        <v>164</v>
      </c>
      <c r="J36" t="s">
        <v>164</v>
      </c>
      <c r="K36">
        <v>48</v>
      </c>
      <c r="L36" s="16">
        <v>506521.75</v>
      </c>
      <c r="M36" t="s">
        <v>153</v>
      </c>
    </row>
    <row r="37" spans="1:13" x14ac:dyDescent="0.25">
      <c r="A37">
        <v>227</v>
      </c>
      <c r="B37" t="s">
        <v>50</v>
      </c>
      <c r="C37">
        <v>227</v>
      </c>
      <c r="D37" t="s">
        <v>153</v>
      </c>
      <c r="H37" t="str">
        <f t="shared" si="0"/>
        <v>AUXILIAR DE ODONTOLOGIA48NO</v>
      </c>
      <c r="I37" t="s">
        <v>166</v>
      </c>
      <c r="J37" t="s">
        <v>166</v>
      </c>
      <c r="K37">
        <v>48</v>
      </c>
      <c r="L37" s="16">
        <v>506521.75</v>
      </c>
      <c r="M37" t="s">
        <v>153</v>
      </c>
    </row>
    <row r="38" spans="1:13" x14ac:dyDescent="0.25">
      <c r="A38">
        <v>239</v>
      </c>
      <c r="B38" t="s">
        <v>51</v>
      </c>
      <c r="C38">
        <v>239</v>
      </c>
      <c r="D38" t="s">
        <v>153</v>
      </c>
      <c r="H38" t="str">
        <f t="shared" si="0"/>
        <v>FISIOTERAPEUTA48NO</v>
      </c>
      <c r="I38" t="s">
        <v>167</v>
      </c>
      <c r="J38" t="s">
        <v>167</v>
      </c>
      <c r="K38">
        <v>48</v>
      </c>
      <c r="L38" s="16">
        <v>2263555</v>
      </c>
      <c r="M38" t="s">
        <v>153</v>
      </c>
    </row>
    <row r="39" spans="1:13" x14ac:dyDescent="0.25">
      <c r="A39">
        <v>612</v>
      </c>
      <c r="B39" t="s">
        <v>52</v>
      </c>
      <c r="C39">
        <v>612</v>
      </c>
      <c r="D39" t="s">
        <v>153</v>
      </c>
      <c r="H39" t="str">
        <f t="shared" si="0"/>
        <v>ENFERMERA PROFESIONAL48NO</v>
      </c>
      <c r="I39" t="s">
        <v>168</v>
      </c>
      <c r="J39" t="s">
        <v>168</v>
      </c>
      <c r="K39">
        <v>48</v>
      </c>
      <c r="L39" s="16">
        <v>599576.75</v>
      </c>
      <c r="M39" t="s">
        <v>153</v>
      </c>
    </row>
    <row r="40" spans="1:13" x14ac:dyDescent="0.25">
      <c r="A40">
        <v>226</v>
      </c>
      <c r="B40" t="s">
        <v>54</v>
      </c>
      <c r="C40">
        <v>226</v>
      </c>
      <c r="D40" t="s">
        <v>153</v>
      </c>
      <c r="H40" t="str">
        <f t="shared" si="0"/>
        <v>ENFERMERA JEFE48NO</v>
      </c>
      <c r="I40" t="s">
        <v>168</v>
      </c>
      <c r="J40" t="s">
        <v>169</v>
      </c>
      <c r="K40">
        <v>48</v>
      </c>
      <c r="L40" s="16">
        <v>599576.75</v>
      </c>
      <c r="M40" t="s">
        <v>153</v>
      </c>
    </row>
    <row r="41" spans="1:13" x14ac:dyDescent="0.25">
      <c r="A41">
        <v>116</v>
      </c>
      <c r="B41" t="s">
        <v>55</v>
      </c>
      <c r="C41">
        <v>116</v>
      </c>
      <c r="D41" t="s">
        <v>153</v>
      </c>
      <c r="H41" t="str">
        <f t="shared" si="0"/>
        <v>MEDICO48NO</v>
      </c>
      <c r="I41" t="s">
        <v>170</v>
      </c>
      <c r="J41" t="s">
        <v>170</v>
      </c>
      <c r="K41">
        <v>48</v>
      </c>
      <c r="L41" s="16">
        <v>1172889</v>
      </c>
      <c r="M41" t="s">
        <v>153</v>
      </c>
    </row>
    <row r="42" spans="1:13" x14ac:dyDescent="0.25">
      <c r="A42">
        <v>303</v>
      </c>
      <c r="B42" t="s">
        <v>56</v>
      </c>
      <c r="C42">
        <v>303</v>
      </c>
      <c r="D42" t="s">
        <v>153</v>
      </c>
      <c r="H42" t="str">
        <f t="shared" si="0"/>
        <v>MEDICOS48NO</v>
      </c>
      <c r="I42" t="s">
        <v>171</v>
      </c>
      <c r="J42" t="s">
        <v>171</v>
      </c>
      <c r="K42">
        <v>48</v>
      </c>
      <c r="L42" s="16">
        <v>1172889</v>
      </c>
      <c r="M42" t="s">
        <v>153</v>
      </c>
    </row>
    <row r="43" spans="1:13" x14ac:dyDescent="0.25">
      <c r="A43">
        <v>238</v>
      </c>
      <c r="B43" t="s">
        <v>57</v>
      </c>
      <c r="C43">
        <v>238</v>
      </c>
      <c r="D43" t="s">
        <v>153</v>
      </c>
    </row>
    <row r="44" spans="1:13" x14ac:dyDescent="0.25">
      <c r="A44">
        <v>508</v>
      </c>
      <c r="B44" t="s">
        <v>58</v>
      </c>
      <c r="C44">
        <v>508</v>
      </c>
      <c r="D44" t="s">
        <v>153</v>
      </c>
    </row>
    <row r="45" spans="1:13" x14ac:dyDescent="0.25">
      <c r="A45">
        <v>144</v>
      </c>
      <c r="B45" t="s">
        <v>59</v>
      </c>
      <c r="C45">
        <v>144</v>
      </c>
      <c r="D45" t="s">
        <v>153</v>
      </c>
    </row>
    <row r="46" spans="1:13" x14ac:dyDescent="0.25">
      <c r="A46">
        <v>104</v>
      </c>
      <c r="B46" t="s">
        <v>60</v>
      </c>
      <c r="C46">
        <v>104</v>
      </c>
      <c r="D46" t="s">
        <v>153</v>
      </c>
      <c r="H46" t="s">
        <v>154</v>
      </c>
      <c r="I46" t="s">
        <v>155</v>
      </c>
      <c r="J46" t="s">
        <v>156</v>
      </c>
      <c r="K46" t="s">
        <v>157</v>
      </c>
      <c r="L46" s="16" t="s">
        <v>172</v>
      </c>
    </row>
    <row r="47" spans="1:13" x14ac:dyDescent="0.25">
      <c r="A47">
        <v>117</v>
      </c>
      <c r="B47" t="s">
        <v>61</v>
      </c>
      <c r="C47">
        <v>117</v>
      </c>
      <c r="D47" t="s">
        <v>153</v>
      </c>
      <c r="H47" t="str">
        <f t="shared" ref="H47:H87" si="1">J47&amp;K47&amp;M47</f>
        <v>AUXILIAR DE ODONTODOLOGIA192SI</v>
      </c>
      <c r="I47" t="s">
        <v>159</v>
      </c>
      <c r="J47" t="s">
        <v>160</v>
      </c>
      <c r="K47">
        <v>192</v>
      </c>
      <c r="L47" s="16">
        <v>1822148</v>
      </c>
      <c r="M47" t="s">
        <v>152</v>
      </c>
    </row>
    <row r="48" spans="1:13" x14ac:dyDescent="0.25">
      <c r="A48">
        <v>105</v>
      </c>
      <c r="B48" t="s">
        <v>62</v>
      </c>
      <c r="C48">
        <v>105</v>
      </c>
      <c r="D48" t="s">
        <v>153</v>
      </c>
      <c r="H48" t="str">
        <f t="shared" si="1"/>
        <v>HIGIENISTA ORAL192SI</v>
      </c>
      <c r="I48" t="s">
        <v>161</v>
      </c>
      <c r="J48" t="s">
        <v>161</v>
      </c>
      <c r="K48">
        <v>192</v>
      </c>
      <c r="L48" s="16">
        <v>1970810</v>
      </c>
      <c r="M48" t="s">
        <v>152</v>
      </c>
    </row>
    <row r="49" spans="1:13" x14ac:dyDescent="0.25">
      <c r="A49">
        <v>316</v>
      </c>
      <c r="B49" t="s">
        <v>63</v>
      </c>
      <c r="C49">
        <v>316</v>
      </c>
      <c r="D49" t="s">
        <v>152</v>
      </c>
      <c r="H49" t="str">
        <f t="shared" si="1"/>
        <v>ODONTOLOGOS192SI</v>
      </c>
      <c r="I49" t="s">
        <v>162</v>
      </c>
      <c r="J49" t="s">
        <v>163</v>
      </c>
      <c r="K49">
        <v>192</v>
      </c>
      <c r="L49" s="16">
        <v>4553770</v>
      </c>
      <c r="M49" t="s">
        <v>152</v>
      </c>
    </row>
    <row r="50" spans="1:13" x14ac:dyDescent="0.25">
      <c r="A50">
        <v>204</v>
      </c>
      <c r="B50" t="s">
        <v>64</v>
      </c>
      <c r="C50">
        <v>204</v>
      </c>
      <c r="D50" t="s">
        <v>153</v>
      </c>
      <c r="H50" t="str">
        <f t="shared" si="1"/>
        <v>ODONTOLOGO GENERAL192SI</v>
      </c>
      <c r="I50" t="s">
        <v>163</v>
      </c>
      <c r="J50" t="s">
        <v>162</v>
      </c>
      <c r="K50">
        <v>192</v>
      </c>
      <c r="L50" s="16">
        <v>4553770</v>
      </c>
      <c r="M50" t="s">
        <v>152</v>
      </c>
    </row>
    <row r="51" spans="1:13" x14ac:dyDescent="0.25">
      <c r="A51">
        <v>145</v>
      </c>
      <c r="B51" t="s">
        <v>65</v>
      </c>
      <c r="C51">
        <v>145</v>
      </c>
      <c r="D51" t="s">
        <v>153</v>
      </c>
      <c r="H51" t="str">
        <f t="shared" si="1"/>
        <v>ENFERMERA AUXILIAR192SI</v>
      </c>
      <c r="I51" t="s">
        <v>164</v>
      </c>
      <c r="J51" t="s">
        <v>165</v>
      </c>
      <c r="K51">
        <v>192</v>
      </c>
      <c r="L51" s="16">
        <v>2431304</v>
      </c>
      <c r="M51" t="s">
        <v>152</v>
      </c>
    </row>
    <row r="52" spans="1:13" x14ac:dyDescent="0.25">
      <c r="A52">
        <v>143</v>
      </c>
      <c r="B52" t="s">
        <v>66</v>
      </c>
      <c r="C52">
        <v>143</v>
      </c>
      <c r="D52" t="s">
        <v>152</v>
      </c>
      <c r="H52" t="str">
        <f t="shared" si="1"/>
        <v>AUXILIARES DE ENFERMERIA Y ODONTOLOGIA192SI</v>
      </c>
      <c r="I52" t="s">
        <v>164</v>
      </c>
      <c r="J52" t="s">
        <v>159</v>
      </c>
      <c r="K52">
        <v>192</v>
      </c>
      <c r="L52" s="16">
        <v>2431304</v>
      </c>
      <c r="M52" t="s">
        <v>152</v>
      </c>
    </row>
    <row r="53" spans="1:13" x14ac:dyDescent="0.25">
      <c r="A53">
        <v>626</v>
      </c>
      <c r="B53" t="s">
        <v>67</v>
      </c>
      <c r="C53">
        <v>626</v>
      </c>
      <c r="D53" t="s">
        <v>153</v>
      </c>
      <c r="H53" t="str">
        <f t="shared" si="1"/>
        <v>AUXILIAR DE ENFERMERIA192SI</v>
      </c>
      <c r="I53" t="s">
        <v>164</v>
      </c>
      <c r="J53" t="s">
        <v>164</v>
      </c>
      <c r="K53">
        <v>192</v>
      </c>
      <c r="L53" s="16">
        <v>2431304</v>
      </c>
      <c r="M53" t="s">
        <v>152</v>
      </c>
    </row>
    <row r="54" spans="1:13" x14ac:dyDescent="0.25">
      <c r="A54">
        <v>119</v>
      </c>
      <c r="B54" t="s">
        <v>68</v>
      </c>
      <c r="C54">
        <v>119</v>
      </c>
      <c r="D54" t="s">
        <v>153</v>
      </c>
      <c r="H54" t="str">
        <f t="shared" si="1"/>
        <v>AUXILIAR DE ODONTOLOGIA192SI</v>
      </c>
      <c r="I54" t="s">
        <v>166</v>
      </c>
      <c r="J54" t="s">
        <v>166</v>
      </c>
      <c r="K54">
        <v>192</v>
      </c>
      <c r="L54" s="16">
        <v>1822148</v>
      </c>
      <c r="M54" t="s">
        <v>152</v>
      </c>
    </row>
    <row r="55" spans="1:13" x14ac:dyDescent="0.25">
      <c r="A55">
        <v>120</v>
      </c>
      <c r="B55" t="s">
        <v>69</v>
      </c>
      <c r="C55">
        <v>120</v>
      </c>
      <c r="D55" t="s">
        <v>153</v>
      </c>
      <c r="H55" t="str">
        <f t="shared" si="1"/>
        <v>FISIOTERAPEUTA192SI</v>
      </c>
      <c r="I55" t="s">
        <v>167</v>
      </c>
      <c r="J55" t="s">
        <v>167</v>
      </c>
      <c r="K55">
        <v>192</v>
      </c>
      <c r="L55" s="16">
        <v>2263555</v>
      </c>
      <c r="M55" t="s">
        <v>152</v>
      </c>
    </row>
    <row r="56" spans="1:13" x14ac:dyDescent="0.25">
      <c r="A56">
        <v>106</v>
      </c>
      <c r="B56" t="s">
        <v>70</v>
      </c>
      <c r="C56">
        <v>106</v>
      </c>
      <c r="D56" t="s">
        <v>153</v>
      </c>
      <c r="H56" t="str">
        <f t="shared" si="1"/>
        <v>ENFERMERA PROFESIONAL192SI</v>
      </c>
      <c r="I56" t="s">
        <v>168</v>
      </c>
      <c r="J56" t="s">
        <v>168</v>
      </c>
      <c r="K56">
        <v>192</v>
      </c>
      <c r="L56" s="16">
        <v>2877968</v>
      </c>
      <c r="M56" t="s">
        <v>152</v>
      </c>
    </row>
    <row r="57" spans="1:13" x14ac:dyDescent="0.25">
      <c r="A57">
        <v>140</v>
      </c>
      <c r="B57" t="s">
        <v>72</v>
      </c>
      <c r="C57">
        <v>140</v>
      </c>
      <c r="D57" t="s">
        <v>153</v>
      </c>
      <c r="H57" t="str">
        <f t="shared" si="1"/>
        <v>ENFERMERA JEFE192SI</v>
      </c>
      <c r="I57" t="s">
        <v>168</v>
      </c>
      <c r="J57" t="s">
        <v>169</v>
      </c>
      <c r="K57">
        <v>192</v>
      </c>
      <c r="L57" s="16">
        <v>2877968</v>
      </c>
      <c r="M57" t="s">
        <v>152</v>
      </c>
    </row>
    <row r="58" spans="1:13" x14ac:dyDescent="0.25">
      <c r="A58">
        <v>138</v>
      </c>
      <c r="B58" t="s">
        <v>73</v>
      </c>
      <c r="C58">
        <v>138</v>
      </c>
      <c r="D58" t="s">
        <v>153</v>
      </c>
      <c r="H58" t="str">
        <f t="shared" si="1"/>
        <v>MEDICO192SI</v>
      </c>
      <c r="I58" t="s">
        <v>170</v>
      </c>
      <c r="J58" t="s">
        <v>170</v>
      </c>
      <c r="K58">
        <v>192</v>
      </c>
      <c r="L58" s="16">
        <v>5629867</v>
      </c>
      <c r="M58" t="s">
        <v>152</v>
      </c>
    </row>
    <row r="59" spans="1:13" x14ac:dyDescent="0.25">
      <c r="A59">
        <v>133</v>
      </c>
      <c r="B59" t="s">
        <v>74</v>
      </c>
      <c r="C59">
        <v>133</v>
      </c>
      <c r="D59" t="s">
        <v>153</v>
      </c>
      <c r="H59" t="str">
        <f t="shared" si="1"/>
        <v>MEDICOS192SI</v>
      </c>
      <c r="I59" t="s">
        <v>171</v>
      </c>
      <c r="J59" t="s">
        <v>171</v>
      </c>
      <c r="K59">
        <v>192</v>
      </c>
      <c r="L59" s="16">
        <v>5629867</v>
      </c>
      <c r="M59" t="s">
        <v>152</v>
      </c>
    </row>
    <row r="60" spans="1:13" x14ac:dyDescent="0.25">
      <c r="A60">
        <v>107</v>
      </c>
      <c r="B60" t="s">
        <v>71</v>
      </c>
      <c r="C60">
        <v>107</v>
      </c>
      <c r="D60" t="s">
        <v>153</v>
      </c>
      <c r="H60" t="str">
        <f t="shared" si="1"/>
        <v>CARGO BASEHORASSI</v>
      </c>
      <c r="I60" t="s">
        <v>155</v>
      </c>
      <c r="J60" t="s">
        <v>156</v>
      </c>
      <c r="K60" t="s">
        <v>157</v>
      </c>
      <c r="L60" s="16" t="s">
        <v>172</v>
      </c>
      <c r="M60" t="s">
        <v>152</v>
      </c>
    </row>
    <row r="61" spans="1:13" x14ac:dyDescent="0.25">
      <c r="A61">
        <v>623</v>
      </c>
      <c r="B61" t="s">
        <v>75</v>
      </c>
      <c r="C61">
        <v>623</v>
      </c>
      <c r="D61" t="s">
        <v>153</v>
      </c>
      <c r="H61" t="str">
        <f t="shared" si="1"/>
        <v>AUXILIAR DE ODONTODOLOGIA96SI</v>
      </c>
      <c r="I61" t="s">
        <v>159</v>
      </c>
      <c r="J61" t="s">
        <v>160</v>
      </c>
      <c r="K61">
        <v>96</v>
      </c>
      <c r="L61" s="16">
        <v>911074</v>
      </c>
      <c r="M61" t="s">
        <v>152</v>
      </c>
    </row>
    <row r="62" spans="1:13" x14ac:dyDescent="0.25">
      <c r="A62">
        <v>628</v>
      </c>
      <c r="B62" t="s">
        <v>76</v>
      </c>
      <c r="C62">
        <v>628</v>
      </c>
      <c r="D62" t="s">
        <v>153</v>
      </c>
      <c r="H62" t="str">
        <f t="shared" si="1"/>
        <v>HIGIENISTA ORAL96SI</v>
      </c>
      <c r="I62" t="s">
        <v>161</v>
      </c>
      <c r="J62" t="s">
        <v>161</v>
      </c>
      <c r="K62">
        <v>96</v>
      </c>
      <c r="L62" s="16">
        <v>985405</v>
      </c>
      <c r="M62" t="s">
        <v>152</v>
      </c>
    </row>
    <row r="63" spans="1:13" x14ac:dyDescent="0.25">
      <c r="A63">
        <v>217</v>
      </c>
      <c r="B63" t="s">
        <v>77</v>
      </c>
      <c r="C63">
        <v>217</v>
      </c>
      <c r="D63" t="s">
        <v>153</v>
      </c>
      <c r="H63" t="str">
        <f t="shared" si="1"/>
        <v>ODONTOLOGOS96SI</v>
      </c>
      <c r="I63" t="s">
        <v>162</v>
      </c>
      <c r="J63" t="s">
        <v>163</v>
      </c>
      <c r="K63">
        <v>96</v>
      </c>
      <c r="L63" s="16">
        <v>2276885</v>
      </c>
      <c r="M63" t="s">
        <v>152</v>
      </c>
    </row>
    <row r="64" spans="1:13" x14ac:dyDescent="0.25">
      <c r="A64">
        <v>513</v>
      </c>
      <c r="B64" t="s">
        <v>78</v>
      </c>
      <c r="C64">
        <v>513</v>
      </c>
      <c r="D64" t="s">
        <v>153</v>
      </c>
      <c r="H64" t="str">
        <f t="shared" si="1"/>
        <v>ODONTOLOGO GENERAL96SI</v>
      </c>
      <c r="I64" t="s">
        <v>163</v>
      </c>
      <c r="J64" t="s">
        <v>162</v>
      </c>
      <c r="K64">
        <v>96</v>
      </c>
      <c r="L64" s="16">
        <v>2276885</v>
      </c>
      <c r="M64" t="s">
        <v>152</v>
      </c>
    </row>
    <row r="65" spans="1:13" x14ac:dyDescent="0.25">
      <c r="A65">
        <v>514</v>
      </c>
      <c r="B65" t="s">
        <v>79</v>
      </c>
      <c r="C65">
        <v>514</v>
      </c>
      <c r="D65" t="s">
        <v>153</v>
      </c>
      <c r="H65" t="str">
        <f t="shared" si="1"/>
        <v>ENFERMERA AUXILIAR96SI</v>
      </c>
      <c r="I65" t="s">
        <v>164</v>
      </c>
      <c r="J65" t="s">
        <v>165</v>
      </c>
      <c r="K65">
        <v>96</v>
      </c>
      <c r="L65" s="16">
        <v>1215652</v>
      </c>
      <c r="M65" t="s">
        <v>152</v>
      </c>
    </row>
    <row r="66" spans="1:13" x14ac:dyDescent="0.25">
      <c r="A66">
        <v>124</v>
      </c>
      <c r="B66" t="s">
        <v>80</v>
      </c>
      <c r="C66">
        <v>124</v>
      </c>
      <c r="D66" t="s">
        <v>153</v>
      </c>
      <c r="H66" t="str">
        <f t="shared" si="1"/>
        <v>AUXILIARES DE ENFERMERIA Y ODONTOLOGIA96SI</v>
      </c>
      <c r="I66" t="s">
        <v>164</v>
      </c>
      <c r="J66" t="s">
        <v>159</v>
      </c>
      <c r="K66">
        <v>96</v>
      </c>
      <c r="L66" s="16">
        <v>1215652</v>
      </c>
      <c r="M66" t="s">
        <v>152</v>
      </c>
    </row>
    <row r="67" spans="1:13" x14ac:dyDescent="0.25">
      <c r="A67">
        <v>141</v>
      </c>
      <c r="B67" t="s">
        <v>81</v>
      </c>
      <c r="C67">
        <v>141</v>
      </c>
      <c r="D67" t="s">
        <v>153</v>
      </c>
      <c r="H67" t="str">
        <f t="shared" si="1"/>
        <v>AUXILIAR DE ENFERMERIA96SI</v>
      </c>
      <c r="I67" t="s">
        <v>164</v>
      </c>
      <c r="J67" t="s">
        <v>164</v>
      </c>
      <c r="K67">
        <v>96</v>
      </c>
      <c r="L67" s="16">
        <v>1215652</v>
      </c>
      <c r="M67" t="s">
        <v>152</v>
      </c>
    </row>
    <row r="68" spans="1:13" x14ac:dyDescent="0.25">
      <c r="A68">
        <v>219</v>
      </c>
      <c r="B68" t="s">
        <v>82</v>
      </c>
      <c r="C68">
        <v>219</v>
      </c>
      <c r="D68" t="s">
        <v>153</v>
      </c>
      <c r="H68" t="str">
        <f t="shared" si="1"/>
        <v>AUXILIAR DE ODONTOLOGIA96SI</v>
      </c>
      <c r="I68" t="s">
        <v>166</v>
      </c>
      <c r="J68" t="s">
        <v>166</v>
      </c>
      <c r="K68">
        <v>96</v>
      </c>
      <c r="L68" s="16">
        <v>911074</v>
      </c>
      <c r="M68" t="s">
        <v>152</v>
      </c>
    </row>
    <row r="69" spans="1:13" x14ac:dyDescent="0.25">
      <c r="A69">
        <v>101</v>
      </c>
      <c r="B69" t="s">
        <v>83</v>
      </c>
      <c r="C69">
        <v>101</v>
      </c>
      <c r="D69" t="s">
        <v>152</v>
      </c>
      <c r="H69" t="str">
        <f t="shared" si="1"/>
        <v>FISIOTERAPEUTA96SI</v>
      </c>
      <c r="I69" t="s">
        <v>167</v>
      </c>
      <c r="J69" t="s">
        <v>167</v>
      </c>
      <c r="K69">
        <v>96</v>
      </c>
      <c r="L69" s="16">
        <v>2263555</v>
      </c>
      <c r="M69" t="s">
        <v>152</v>
      </c>
    </row>
    <row r="70" spans="1:13" x14ac:dyDescent="0.25">
      <c r="A70">
        <v>629</v>
      </c>
      <c r="B70" t="s">
        <v>84</v>
      </c>
      <c r="C70">
        <v>629</v>
      </c>
      <c r="D70" t="s">
        <v>153</v>
      </c>
      <c r="H70" t="str">
        <f t="shared" si="1"/>
        <v>ENFERMERA PROFESIONAL96SI</v>
      </c>
      <c r="I70" t="s">
        <v>168</v>
      </c>
      <c r="J70" t="s">
        <v>168</v>
      </c>
      <c r="K70">
        <v>96</v>
      </c>
      <c r="L70" s="16">
        <v>1438984</v>
      </c>
      <c r="M70" t="s">
        <v>152</v>
      </c>
    </row>
    <row r="71" spans="1:13" x14ac:dyDescent="0.25">
      <c r="A71">
        <v>305</v>
      </c>
      <c r="B71" t="s">
        <v>85</v>
      </c>
      <c r="C71">
        <v>305</v>
      </c>
      <c r="D71" t="s">
        <v>152</v>
      </c>
      <c r="H71" t="str">
        <f t="shared" si="1"/>
        <v>ENFERMERA JEFE96SI</v>
      </c>
      <c r="I71" t="s">
        <v>168</v>
      </c>
      <c r="J71" t="s">
        <v>169</v>
      </c>
      <c r="K71">
        <v>96</v>
      </c>
      <c r="L71" s="16">
        <v>1438984</v>
      </c>
      <c r="M71" t="s">
        <v>152</v>
      </c>
    </row>
    <row r="72" spans="1:13" x14ac:dyDescent="0.25">
      <c r="A72">
        <v>413</v>
      </c>
      <c r="B72" t="s">
        <v>86</v>
      </c>
      <c r="C72">
        <v>413</v>
      </c>
      <c r="D72" t="s">
        <v>153</v>
      </c>
      <c r="H72" t="str">
        <f t="shared" si="1"/>
        <v>MEDICO96SI</v>
      </c>
      <c r="I72" t="s">
        <v>170</v>
      </c>
      <c r="J72" t="s">
        <v>170</v>
      </c>
      <c r="K72">
        <v>96</v>
      </c>
      <c r="L72" s="16">
        <v>2814934</v>
      </c>
      <c r="M72" t="s">
        <v>152</v>
      </c>
    </row>
    <row r="73" spans="1:13" x14ac:dyDescent="0.25">
      <c r="A73">
        <v>601</v>
      </c>
      <c r="B73" t="s">
        <v>87</v>
      </c>
      <c r="C73">
        <v>601</v>
      </c>
      <c r="D73" t="s">
        <v>153</v>
      </c>
      <c r="H73" t="str">
        <f t="shared" si="1"/>
        <v>MEDICOS96SI</v>
      </c>
      <c r="I73" t="s">
        <v>171</v>
      </c>
      <c r="J73" t="s">
        <v>171</v>
      </c>
      <c r="K73">
        <v>96</v>
      </c>
      <c r="L73" s="16">
        <v>2814934</v>
      </c>
      <c r="M73" t="s">
        <v>152</v>
      </c>
    </row>
    <row r="74" spans="1:13" x14ac:dyDescent="0.25">
      <c r="A74">
        <v>502</v>
      </c>
      <c r="B74" t="s">
        <v>18</v>
      </c>
      <c r="C74">
        <v>502</v>
      </c>
      <c r="D74" t="s">
        <v>153</v>
      </c>
      <c r="H74" t="str">
        <f t="shared" si="1"/>
        <v>CARGO BASEHORASSI</v>
      </c>
      <c r="I74" t="s">
        <v>155</v>
      </c>
      <c r="J74" t="s">
        <v>156</v>
      </c>
      <c r="K74" t="s">
        <v>157</v>
      </c>
      <c r="L74" s="16" t="s">
        <v>172</v>
      </c>
      <c r="M74" t="s">
        <v>152</v>
      </c>
    </row>
    <row r="75" spans="1:13" x14ac:dyDescent="0.25">
      <c r="A75">
        <v>136</v>
      </c>
      <c r="B75" t="s">
        <v>88</v>
      </c>
      <c r="C75">
        <v>136</v>
      </c>
      <c r="D75" t="s">
        <v>153</v>
      </c>
      <c r="H75" t="str">
        <f t="shared" si="1"/>
        <v>AUXILIAR DE ODONTODOLOGIA48SI</v>
      </c>
      <c r="I75" t="s">
        <v>159</v>
      </c>
      <c r="J75" t="s">
        <v>160</v>
      </c>
      <c r="K75">
        <v>48</v>
      </c>
      <c r="L75" s="16">
        <v>455537</v>
      </c>
      <c r="M75" t="s">
        <v>152</v>
      </c>
    </row>
    <row r="76" spans="1:13" x14ac:dyDescent="0.25">
      <c r="A76">
        <v>224</v>
      </c>
      <c r="B76" t="s">
        <v>89</v>
      </c>
      <c r="C76">
        <v>224</v>
      </c>
      <c r="D76" t="s">
        <v>152</v>
      </c>
      <c r="H76" t="str">
        <f t="shared" si="1"/>
        <v>HIGIENISTA ORAL48SI</v>
      </c>
      <c r="I76" t="s">
        <v>161</v>
      </c>
      <c r="J76" t="s">
        <v>161</v>
      </c>
      <c r="K76">
        <v>48</v>
      </c>
      <c r="L76" s="16">
        <v>492703</v>
      </c>
      <c r="M76" t="s">
        <v>152</v>
      </c>
    </row>
    <row r="77" spans="1:13" x14ac:dyDescent="0.25">
      <c r="A77">
        <v>109</v>
      </c>
      <c r="B77" t="s">
        <v>90</v>
      </c>
      <c r="C77">
        <v>109</v>
      </c>
      <c r="D77" t="s">
        <v>153</v>
      </c>
      <c r="H77" t="str">
        <f t="shared" si="1"/>
        <v>ODONTOLOGOS48SI</v>
      </c>
      <c r="I77" t="s">
        <v>162</v>
      </c>
      <c r="J77" t="s">
        <v>163</v>
      </c>
      <c r="K77">
        <v>48</v>
      </c>
      <c r="L77" s="16">
        <v>1138442</v>
      </c>
      <c r="M77" t="s">
        <v>152</v>
      </c>
    </row>
    <row r="78" spans="1:13" x14ac:dyDescent="0.25">
      <c r="A78">
        <v>308</v>
      </c>
      <c r="B78" t="s">
        <v>91</v>
      </c>
      <c r="C78">
        <v>308</v>
      </c>
      <c r="D78" t="s">
        <v>153</v>
      </c>
      <c r="H78" t="str">
        <f t="shared" si="1"/>
        <v>ODONTOLOGO GENERAL48SI</v>
      </c>
      <c r="I78" t="s">
        <v>163</v>
      </c>
      <c r="J78" t="s">
        <v>162</v>
      </c>
      <c r="K78">
        <v>48</v>
      </c>
      <c r="L78" s="16">
        <v>1138442</v>
      </c>
      <c r="M78" t="s">
        <v>152</v>
      </c>
    </row>
    <row r="79" spans="1:13" x14ac:dyDescent="0.25">
      <c r="A79">
        <v>139</v>
      </c>
      <c r="B79" t="s">
        <v>92</v>
      </c>
      <c r="C79">
        <v>139</v>
      </c>
      <c r="D79" t="s">
        <v>153</v>
      </c>
      <c r="H79" t="str">
        <f t="shared" si="1"/>
        <v>ENFERMERA AUXILIAR48SI</v>
      </c>
      <c r="I79" t="s">
        <v>164</v>
      </c>
      <c r="J79" t="s">
        <v>165</v>
      </c>
      <c r="K79">
        <v>48</v>
      </c>
      <c r="L79" s="16">
        <v>607826</v>
      </c>
      <c r="M79" t="s">
        <v>152</v>
      </c>
    </row>
    <row r="80" spans="1:13" x14ac:dyDescent="0.25">
      <c r="A80">
        <v>408</v>
      </c>
      <c r="B80" t="s">
        <v>94</v>
      </c>
      <c r="C80">
        <v>408</v>
      </c>
      <c r="D80" t="s">
        <v>153</v>
      </c>
      <c r="H80" t="str">
        <f t="shared" si="1"/>
        <v>AUXILIARES DE ENFERMERIA Y ODONTOLOGIA48SI</v>
      </c>
      <c r="I80" t="s">
        <v>164</v>
      </c>
      <c r="J80" t="s">
        <v>159</v>
      </c>
      <c r="K80">
        <v>48</v>
      </c>
      <c r="L80" s="16">
        <v>607826</v>
      </c>
      <c r="M80" t="s">
        <v>152</v>
      </c>
    </row>
    <row r="81" spans="1:13" x14ac:dyDescent="0.25">
      <c r="A81">
        <v>607</v>
      </c>
      <c r="B81" t="s">
        <v>38</v>
      </c>
      <c r="C81">
        <v>607</v>
      </c>
      <c r="D81" t="s">
        <v>153</v>
      </c>
      <c r="H81" t="str">
        <f t="shared" si="1"/>
        <v>AUXILIAR DE ENFERMERIA48SI</v>
      </c>
      <c r="I81" t="s">
        <v>164</v>
      </c>
      <c r="J81" t="s">
        <v>164</v>
      </c>
      <c r="K81">
        <v>48</v>
      </c>
      <c r="L81" s="16">
        <v>607826</v>
      </c>
      <c r="M81" t="s">
        <v>152</v>
      </c>
    </row>
    <row r="82" spans="1:13" x14ac:dyDescent="0.25">
      <c r="A82">
        <v>407</v>
      </c>
      <c r="B82" t="s">
        <v>95</v>
      </c>
      <c r="C82">
        <v>407</v>
      </c>
      <c r="D82" t="s">
        <v>153</v>
      </c>
      <c r="H82" t="str">
        <f t="shared" si="1"/>
        <v>AUXILIAR DE ODONTOLOGIA48SI</v>
      </c>
      <c r="I82" t="s">
        <v>166</v>
      </c>
      <c r="J82" t="s">
        <v>166</v>
      </c>
      <c r="K82">
        <v>48</v>
      </c>
      <c r="L82" s="16">
        <v>607826</v>
      </c>
      <c r="M82" t="s">
        <v>152</v>
      </c>
    </row>
    <row r="83" spans="1:13" x14ac:dyDescent="0.25">
      <c r="A83">
        <v>215</v>
      </c>
      <c r="B83" t="s">
        <v>96</v>
      </c>
      <c r="C83">
        <v>215</v>
      </c>
      <c r="D83" t="s">
        <v>153</v>
      </c>
      <c r="H83" t="str">
        <f t="shared" si="1"/>
        <v>FISIOTERAPEUTA48SI</v>
      </c>
      <c r="I83" t="s">
        <v>167</v>
      </c>
      <c r="J83" t="s">
        <v>167</v>
      </c>
      <c r="K83">
        <v>48</v>
      </c>
      <c r="L83" s="16">
        <v>2263555</v>
      </c>
      <c r="M83" t="s">
        <v>152</v>
      </c>
    </row>
    <row r="84" spans="1:13" x14ac:dyDescent="0.25">
      <c r="A84">
        <v>152</v>
      </c>
      <c r="B84" t="s">
        <v>97</v>
      </c>
      <c r="C84">
        <v>152</v>
      </c>
      <c r="D84" t="s">
        <v>152</v>
      </c>
      <c r="H84" t="str">
        <f t="shared" si="1"/>
        <v>ENFERMERA PROFESIONAL48SI</v>
      </c>
      <c r="I84" t="s">
        <v>168</v>
      </c>
      <c r="J84" t="s">
        <v>168</v>
      </c>
      <c r="K84">
        <v>48</v>
      </c>
      <c r="L84" s="16">
        <v>719492</v>
      </c>
      <c r="M84" t="s">
        <v>152</v>
      </c>
    </row>
    <row r="85" spans="1:13" x14ac:dyDescent="0.25">
      <c r="A85">
        <v>608</v>
      </c>
      <c r="B85" t="s">
        <v>98</v>
      </c>
      <c r="C85">
        <v>608</v>
      </c>
      <c r="D85" t="s">
        <v>153</v>
      </c>
      <c r="H85" t="str">
        <f t="shared" si="1"/>
        <v>ENFERMERA JEFE48SI</v>
      </c>
      <c r="I85" t="s">
        <v>168</v>
      </c>
      <c r="J85" t="s">
        <v>169</v>
      </c>
      <c r="K85">
        <v>48</v>
      </c>
      <c r="L85" s="16">
        <v>719492</v>
      </c>
      <c r="M85" t="s">
        <v>152</v>
      </c>
    </row>
    <row r="86" spans="1:13" x14ac:dyDescent="0.25">
      <c r="A86">
        <v>616</v>
      </c>
      <c r="B86" t="s">
        <v>99</v>
      </c>
      <c r="C86">
        <v>616</v>
      </c>
      <c r="D86" t="s">
        <v>153</v>
      </c>
      <c r="H86" t="str">
        <f t="shared" si="1"/>
        <v>MEDICO48SI</v>
      </c>
      <c r="I86" t="s">
        <v>170</v>
      </c>
      <c r="J86" t="s">
        <v>170</v>
      </c>
      <c r="K86">
        <v>48</v>
      </c>
      <c r="L86" s="16">
        <v>1407467</v>
      </c>
      <c r="M86" t="s">
        <v>152</v>
      </c>
    </row>
    <row r="87" spans="1:13" x14ac:dyDescent="0.25">
      <c r="A87">
        <v>142</v>
      </c>
      <c r="B87" t="s">
        <v>100</v>
      </c>
      <c r="C87">
        <v>142</v>
      </c>
      <c r="D87" t="s">
        <v>153</v>
      </c>
      <c r="H87" t="str">
        <f t="shared" si="1"/>
        <v>MEDICOS48SI</v>
      </c>
      <c r="I87" t="s">
        <v>171</v>
      </c>
      <c r="J87" t="s">
        <v>171</v>
      </c>
      <c r="K87">
        <v>48</v>
      </c>
      <c r="L87" s="16">
        <v>1407467</v>
      </c>
      <c r="M87" t="s">
        <v>152</v>
      </c>
    </row>
    <row r="88" spans="1:13" x14ac:dyDescent="0.25">
      <c r="A88">
        <v>515</v>
      </c>
      <c r="B88" t="s">
        <v>101</v>
      </c>
      <c r="C88">
        <v>515</v>
      </c>
      <c r="D88" t="s">
        <v>153</v>
      </c>
    </row>
    <row r="89" spans="1:13" x14ac:dyDescent="0.25">
      <c r="A89">
        <v>633</v>
      </c>
      <c r="B89" t="s">
        <v>102</v>
      </c>
      <c r="C89">
        <v>633</v>
      </c>
      <c r="D89" t="s">
        <v>152</v>
      </c>
    </row>
    <row r="90" spans="1:13" x14ac:dyDescent="0.25">
      <c r="A90">
        <v>206</v>
      </c>
      <c r="B90" t="s">
        <v>103</v>
      </c>
      <c r="C90">
        <v>206</v>
      </c>
      <c r="D90" t="s">
        <v>153</v>
      </c>
    </row>
    <row r="91" spans="1:13" x14ac:dyDescent="0.25">
      <c r="A91">
        <v>147</v>
      </c>
      <c r="B91" t="s">
        <v>104</v>
      </c>
      <c r="C91">
        <v>147</v>
      </c>
      <c r="D91" t="s">
        <v>153</v>
      </c>
    </row>
    <row r="92" spans="1:13" x14ac:dyDescent="0.25">
      <c r="A92">
        <v>530</v>
      </c>
      <c r="B92" t="s">
        <v>105</v>
      </c>
      <c r="C92">
        <v>530</v>
      </c>
      <c r="D92" t="s">
        <v>152</v>
      </c>
    </row>
    <row r="93" spans="1:13" x14ac:dyDescent="0.25">
      <c r="A93">
        <v>110</v>
      </c>
      <c r="B93" t="s">
        <v>106</v>
      </c>
      <c r="C93">
        <v>110</v>
      </c>
      <c r="D93" t="s">
        <v>153</v>
      </c>
    </row>
    <row r="94" spans="1:13" x14ac:dyDescent="0.25">
      <c r="A94">
        <v>609</v>
      </c>
      <c r="B94" t="s">
        <v>107</v>
      </c>
      <c r="C94">
        <v>609</v>
      </c>
      <c r="D94" t="s">
        <v>153</v>
      </c>
    </row>
    <row r="95" spans="1:13" x14ac:dyDescent="0.25">
      <c r="A95">
        <v>313</v>
      </c>
      <c r="B95" t="s">
        <v>108</v>
      </c>
      <c r="C95">
        <v>313</v>
      </c>
      <c r="D95" t="s">
        <v>152</v>
      </c>
    </row>
    <row r="96" spans="1:13" x14ac:dyDescent="0.25">
      <c r="A96">
        <v>240</v>
      </c>
      <c r="B96" t="s">
        <v>109</v>
      </c>
      <c r="C96">
        <v>240</v>
      </c>
      <c r="D96" t="s">
        <v>153</v>
      </c>
    </row>
    <row r="97" spans="1:4" x14ac:dyDescent="0.25">
      <c r="A97">
        <v>610</v>
      </c>
      <c r="B97" t="s">
        <v>110</v>
      </c>
      <c r="C97">
        <v>610</v>
      </c>
      <c r="D97" t="s">
        <v>153</v>
      </c>
    </row>
    <row r="98" spans="1:4" x14ac:dyDescent="0.25">
      <c r="A98">
        <v>318</v>
      </c>
      <c r="B98" t="s">
        <v>111</v>
      </c>
      <c r="C98">
        <v>318</v>
      </c>
      <c r="D98" t="s">
        <v>152</v>
      </c>
    </row>
    <row r="99" spans="1:4" x14ac:dyDescent="0.25">
      <c r="A99">
        <v>415</v>
      </c>
      <c r="B99" t="s">
        <v>112</v>
      </c>
      <c r="C99">
        <v>415</v>
      </c>
      <c r="D99" t="s">
        <v>153</v>
      </c>
    </row>
    <row r="100" spans="1:4" x14ac:dyDescent="0.25">
      <c r="A100">
        <v>417</v>
      </c>
      <c r="B100" t="s">
        <v>113</v>
      </c>
      <c r="C100">
        <v>417</v>
      </c>
      <c r="D100" t="s">
        <v>153</v>
      </c>
    </row>
    <row r="101" spans="1:4" x14ac:dyDescent="0.25">
      <c r="A101">
        <v>517</v>
      </c>
      <c r="B101" t="s">
        <v>114</v>
      </c>
      <c r="C101">
        <v>517</v>
      </c>
      <c r="D101" t="s">
        <v>152</v>
      </c>
    </row>
    <row r="102" spans="1:4" x14ac:dyDescent="0.25">
      <c r="A102">
        <v>506</v>
      </c>
      <c r="B102" t="s">
        <v>115</v>
      </c>
      <c r="C102">
        <v>506</v>
      </c>
      <c r="D102" t="s">
        <v>153</v>
      </c>
    </row>
    <row r="103" spans="1:4" x14ac:dyDescent="0.25">
      <c r="A103">
        <v>314</v>
      </c>
      <c r="B103" t="s">
        <v>116</v>
      </c>
      <c r="C103">
        <v>314</v>
      </c>
      <c r="D103" t="s">
        <v>153</v>
      </c>
    </row>
    <row r="104" spans="1:4" x14ac:dyDescent="0.25">
      <c r="A104">
        <v>617</v>
      </c>
      <c r="B104" t="s">
        <v>117</v>
      </c>
      <c r="C104">
        <v>617</v>
      </c>
      <c r="D104" t="s">
        <v>153</v>
      </c>
    </row>
    <row r="105" spans="1:4" x14ac:dyDescent="0.25">
      <c r="A105">
        <v>519</v>
      </c>
      <c r="B105" t="s">
        <v>118</v>
      </c>
      <c r="C105">
        <v>519</v>
      </c>
      <c r="D105" t="s">
        <v>153</v>
      </c>
    </row>
    <row r="106" spans="1:4" x14ac:dyDescent="0.25">
      <c r="A106">
        <v>103</v>
      </c>
      <c r="B106" t="s">
        <v>119</v>
      </c>
      <c r="C106">
        <v>103</v>
      </c>
      <c r="D106" t="s">
        <v>153</v>
      </c>
    </row>
    <row r="107" spans="1:4" x14ac:dyDescent="0.25">
      <c r="A107">
        <v>207</v>
      </c>
      <c r="B107" t="s">
        <v>120</v>
      </c>
      <c r="C107">
        <v>207</v>
      </c>
      <c r="D107" t="s">
        <v>153</v>
      </c>
    </row>
    <row r="108" spans="1:4" x14ac:dyDescent="0.25">
      <c r="A108">
        <v>518</v>
      </c>
      <c r="B108" t="s">
        <v>121</v>
      </c>
      <c r="C108">
        <v>518</v>
      </c>
      <c r="D108" t="s">
        <v>152</v>
      </c>
    </row>
    <row r="109" spans="1:4" x14ac:dyDescent="0.25">
      <c r="A109">
        <v>241</v>
      </c>
      <c r="B109" t="s">
        <v>122</v>
      </c>
      <c r="C109">
        <v>241</v>
      </c>
      <c r="D109" t="s">
        <v>153</v>
      </c>
    </row>
    <row r="110" spans="1:4" x14ac:dyDescent="0.25">
      <c r="A110">
        <v>208</v>
      </c>
      <c r="B110" t="s">
        <v>123</v>
      </c>
      <c r="C110">
        <v>208</v>
      </c>
      <c r="D110" t="s">
        <v>153</v>
      </c>
    </row>
    <row r="111" spans="1:4" x14ac:dyDescent="0.25">
      <c r="A111">
        <v>319</v>
      </c>
      <c r="B111" t="s">
        <v>124</v>
      </c>
      <c r="C111">
        <v>319</v>
      </c>
      <c r="D111" t="s">
        <v>153</v>
      </c>
    </row>
    <row r="112" spans="1:4" x14ac:dyDescent="0.25">
      <c r="A112">
        <v>416</v>
      </c>
      <c r="B112" t="s">
        <v>125</v>
      </c>
      <c r="C112">
        <v>416</v>
      </c>
      <c r="D112" t="s">
        <v>153</v>
      </c>
    </row>
    <row r="113" spans="1:4" x14ac:dyDescent="0.25">
      <c r="A113">
        <v>112</v>
      </c>
      <c r="B113" t="s">
        <v>126</v>
      </c>
      <c r="C113">
        <v>112</v>
      </c>
      <c r="D113" t="s">
        <v>153</v>
      </c>
    </row>
    <row r="114" spans="1:4" x14ac:dyDescent="0.25">
      <c r="A114">
        <v>521</v>
      </c>
      <c r="B114" t="s">
        <v>127</v>
      </c>
      <c r="C114">
        <v>521</v>
      </c>
      <c r="D114" t="s">
        <v>153</v>
      </c>
    </row>
    <row r="115" spans="1:4" x14ac:dyDescent="0.25">
      <c r="A115">
        <v>523</v>
      </c>
      <c r="B115" t="s">
        <v>128</v>
      </c>
      <c r="C115">
        <v>523</v>
      </c>
      <c r="D115" t="s">
        <v>153</v>
      </c>
    </row>
    <row r="116" spans="1:4" x14ac:dyDescent="0.25">
      <c r="A116">
        <v>324</v>
      </c>
      <c r="B116" t="s">
        <v>129</v>
      </c>
      <c r="C116">
        <v>324</v>
      </c>
      <c r="D116" t="s">
        <v>152</v>
      </c>
    </row>
    <row r="117" spans="1:4" x14ac:dyDescent="0.25">
      <c r="A117">
        <v>524</v>
      </c>
      <c r="B117" t="s">
        <v>130</v>
      </c>
      <c r="C117">
        <v>524</v>
      </c>
      <c r="D117" t="s">
        <v>153</v>
      </c>
    </row>
    <row r="118" spans="1:4" x14ac:dyDescent="0.25">
      <c r="A118">
        <v>233</v>
      </c>
      <c r="B118" t="s">
        <v>131</v>
      </c>
      <c r="C118">
        <v>233</v>
      </c>
      <c r="D118" t="s">
        <v>153</v>
      </c>
    </row>
    <row r="119" spans="1:4" x14ac:dyDescent="0.25">
      <c r="A119">
        <v>222</v>
      </c>
      <c r="B119" t="s">
        <v>132</v>
      </c>
      <c r="C119">
        <v>222</v>
      </c>
      <c r="D119" t="s">
        <v>152</v>
      </c>
    </row>
    <row r="120" spans="1:4" x14ac:dyDescent="0.25">
      <c r="A120">
        <v>149</v>
      </c>
      <c r="B120" t="s">
        <v>133</v>
      </c>
      <c r="C120">
        <v>149</v>
      </c>
      <c r="D120" t="s">
        <v>153</v>
      </c>
    </row>
    <row r="121" spans="1:4" x14ac:dyDescent="0.25">
      <c r="A121">
        <v>221</v>
      </c>
      <c r="B121" t="s">
        <v>134</v>
      </c>
      <c r="C121">
        <v>221</v>
      </c>
      <c r="D121" t="s">
        <v>153</v>
      </c>
    </row>
    <row r="122" spans="1:4" x14ac:dyDescent="0.25">
      <c r="A122">
        <v>126</v>
      </c>
      <c r="B122" t="s">
        <v>135</v>
      </c>
      <c r="C122">
        <v>126</v>
      </c>
      <c r="D122" t="s">
        <v>153</v>
      </c>
    </row>
    <row r="123" spans="1:4" x14ac:dyDescent="0.25">
      <c r="A123">
        <v>307</v>
      </c>
      <c r="B123" t="s">
        <v>137</v>
      </c>
      <c r="C123">
        <v>307</v>
      </c>
      <c r="D123" t="s">
        <v>153</v>
      </c>
    </row>
    <row r="124" spans="1:4" x14ac:dyDescent="0.25">
      <c r="A124">
        <v>418</v>
      </c>
      <c r="B124" t="s">
        <v>138</v>
      </c>
      <c r="C124">
        <v>418</v>
      </c>
      <c r="D124" t="s">
        <v>153</v>
      </c>
    </row>
    <row r="125" spans="1:4" x14ac:dyDescent="0.25">
      <c r="A125">
        <v>131</v>
      </c>
      <c r="B125" t="s">
        <v>139</v>
      </c>
      <c r="C125">
        <v>131</v>
      </c>
      <c r="D125" t="s">
        <v>153</v>
      </c>
    </row>
    <row r="126" spans="1:4" x14ac:dyDescent="0.25">
      <c r="A126">
        <v>127</v>
      </c>
      <c r="B126" t="s">
        <v>140</v>
      </c>
      <c r="C126">
        <v>127</v>
      </c>
      <c r="D126" t="s">
        <v>153</v>
      </c>
    </row>
    <row r="127" spans="1:4" x14ac:dyDescent="0.25">
      <c r="A127">
        <v>527</v>
      </c>
      <c r="B127" t="s">
        <v>141</v>
      </c>
      <c r="C127">
        <v>527</v>
      </c>
      <c r="D127" t="s">
        <v>153</v>
      </c>
    </row>
    <row r="128" spans="1:4" x14ac:dyDescent="0.25">
      <c r="A128">
        <v>153</v>
      </c>
      <c r="B128" t="s">
        <v>142</v>
      </c>
      <c r="C128">
        <v>153</v>
      </c>
      <c r="D128" t="s">
        <v>152</v>
      </c>
    </row>
    <row r="129" spans="1:4" x14ac:dyDescent="0.25">
      <c r="A129">
        <v>128</v>
      </c>
      <c r="B129" t="s">
        <v>136</v>
      </c>
      <c r="C129">
        <v>128</v>
      </c>
      <c r="D129" t="s">
        <v>153</v>
      </c>
    </row>
    <row r="130" spans="1:4" x14ac:dyDescent="0.25">
      <c r="A130">
        <v>320</v>
      </c>
      <c r="B130" t="s">
        <v>143</v>
      </c>
      <c r="C130">
        <v>320</v>
      </c>
      <c r="D130" t="s">
        <v>153</v>
      </c>
    </row>
    <row r="131" spans="1:4" x14ac:dyDescent="0.25">
      <c r="A131">
        <v>9001</v>
      </c>
      <c r="B131" t="s">
        <v>144</v>
      </c>
      <c r="C131">
        <v>9001</v>
      </c>
      <c r="D131" t="s">
        <v>153</v>
      </c>
    </row>
    <row r="132" spans="1:4" x14ac:dyDescent="0.25">
      <c r="A132">
        <v>615</v>
      </c>
      <c r="B132" t="s">
        <v>145</v>
      </c>
      <c r="C132">
        <v>615</v>
      </c>
      <c r="D132" t="s">
        <v>153</v>
      </c>
    </row>
    <row r="133" spans="1:4" x14ac:dyDescent="0.25">
      <c r="A133">
        <v>129</v>
      </c>
      <c r="B133" t="s">
        <v>146</v>
      </c>
      <c r="C133">
        <v>129</v>
      </c>
      <c r="D133" t="s">
        <v>153</v>
      </c>
    </row>
    <row r="134" spans="1:4" x14ac:dyDescent="0.25">
      <c r="A134">
        <v>420</v>
      </c>
      <c r="B134" t="s">
        <v>147</v>
      </c>
      <c r="C134">
        <v>420</v>
      </c>
      <c r="D134" t="s">
        <v>153</v>
      </c>
    </row>
    <row r="135" spans="1:4" x14ac:dyDescent="0.25">
      <c r="A135">
        <v>611</v>
      </c>
      <c r="B135" t="s">
        <v>148</v>
      </c>
      <c r="C135">
        <v>611</v>
      </c>
      <c r="D135" t="s">
        <v>153</v>
      </c>
    </row>
    <row r="136" spans="1:4" x14ac:dyDescent="0.25">
      <c r="A136">
        <v>620</v>
      </c>
      <c r="B136" t="s">
        <v>149</v>
      </c>
      <c r="C136">
        <v>620</v>
      </c>
      <c r="D136" t="s">
        <v>153</v>
      </c>
    </row>
    <row r="137" spans="1:4" x14ac:dyDescent="0.25">
      <c r="A137">
        <v>209</v>
      </c>
      <c r="B137" t="s">
        <v>150</v>
      </c>
      <c r="C137">
        <v>209</v>
      </c>
      <c r="D137" t="s">
        <v>153</v>
      </c>
    </row>
  </sheetData>
  <protectedRanges>
    <protectedRange algorithmName="SHA-512" hashValue="LH1uoKrumkIejJIOajZjjSGX+ksjEzbp3XW2o2KZ9jZ3sOcKHb/71R3yb1rcxWy2HtA0pWkwV94zqeOq5JzZ6w==" saltValue="S5B+cGms5H219bO5lygQQw==" spinCount="100000" sqref="A279:B1253" name="TECNICO" securityDescriptor="O:WDG:WDD:(A;;CC;;;S-1-5-21-862942131-1693797728-273882866-68740)"/>
  </protectedRanges>
  <autoFilter ref="A1:D137">
    <sortState ref="A2:D137">
      <sortCondition ref="B1:B137"/>
    </sortState>
  </autoFilter>
  <sortState ref="Z2:Z8">
    <sortCondition ref="Z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LIQUIDADOR</vt:lpstr>
      <vt:lpstr>Hoja1</vt:lpstr>
      <vt:lpstr>ERONES</vt:lpstr>
      <vt:lpstr>ERONES</vt:lpstr>
      <vt:lpstr>PROFESION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 Hanet</dc:creator>
  <cp:lastModifiedBy>Giraldo Agudelo Norman David</cp:lastModifiedBy>
  <dcterms:created xsi:type="dcterms:W3CDTF">2017-08-18T13:08:13Z</dcterms:created>
  <dcterms:modified xsi:type="dcterms:W3CDTF">2017-10-27T21:39:29Z</dcterms:modified>
</cp:coreProperties>
</file>