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fredy.machado\OneDrive - ApplusGlobal\Documentos\riohacha\contratista\"/>
    </mc:Choice>
  </mc:AlternateContent>
  <xr:revisionPtr revIDLastSave="0" documentId="13_ncr:1_{BDE6C1B6-04EA-4031-9A07-D393076A7F5A}" xr6:coauthVersionLast="45" xr6:coauthVersionMax="45" xr10:uidLastSave="{00000000-0000-0000-0000-000000000000}"/>
  <bookViews>
    <workbookView xWindow="-120" yWindow="-120" windowWidth="20730" windowHeight="11160" tabRatio="787" xr2:uid="{00000000-000D-0000-FFFF-FFFF00000000}"/>
  </bookViews>
  <sheets>
    <sheet name="PRESP ESTIMADO" sheetId="21" r:id="rId1"/>
    <sheet name="APU TRASPORTE TOTAL POR UNIDAD" sheetId="26" state="hidden" r:id="rId2"/>
    <sheet name="CANT. PESO MUERTO US" sheetId="2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2" hidden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A2" hidden="1">{#N/A,#N/A,FALSE,"Costos Productos 6A";#N/A,#N/A,FALSE,"Costo Unitario Total H-94-12"}</definedName>
    <definedName name="_____A2" hidden="1">{#N/A,#N/A,FALSE,"Costos Productos 6A";#N/A,#N/A,FALSE,"Costo Unitario Total H-94-12"}</definedName>
    <definedName name="____A2" hidden="1">{#N/A,#N/A,FALSE,"Costos Productos 6A";#N/A,#N/A,FALSE,"Costo Unitario Total H-94-12"}</definedName>
    <definedName name="___A2" hidden="1">{#N/A,#N/A,FALSE,"Costos Productos 6A";#N/A,#N/A,FALSE,"Costo Unitario Total H-94-12"}</definedName>
    <definedName name="___AAS1" hidden="1">{#N/A,#N/A,TRUE,"INGENIERIA";#N/A,#N/A,TRUE,"COMPRAS";#N/A,#N/A,TRUE,"DIRECCION";#N/A,#N/A,TRUE,"RESUMEN"}</definedName>
    <definedName name="___ABC1" hidden="1">{#N/A,#N/A,TRUE,"1842CWN0"}</definedName>
    <definedName name="___abc2" hidden="1">{#N/A,#N/A,TRUE,"1842CWN0"}</definedName>
    <definedName name="__123Graph_A" hidden="1">[1]AIU!$D$338:$D$357</definedName>
    <definedName name="__123Graph_Acaja" hidden="1">[1]EVA!$D$39:$AD$39</definedName>
    <definedName name="__123Graph_ACart_AnticAdic" hidden="1">[1]EVA!$F$95:$I$95</definedName>
    <definedName name="__123Graph_AFACTURAC" hidden="1">[1]Program!$B$120:$Y$120</definedName>
    <definedName name="__123Graph_AFRQACIRR" hidden="1">[2]Main!$FP$65:$FP$70</definedName>
    <definedName name="__123Graph_AFRQACNPV" hidden="1">[2]Main!$FP$65:$FP$70</definedName>
    <definedName name="__123Graph_AFRQACRES" hidden="1">[2]Main!$FP$65:$FP$70</definedName>
    <definedName name="__123Graph_AGraph2" hidden="1">[1]AIU!$D$338:$D$357</definedName>
    <definedName name="__123Graph_AHSTGIRR" hidden="1">[2]Main!$FN$66:$FR$66</definedName>
    <definedName name="__123Graph_AHSTGNPV" hidden="1">[2]Main!$FN$66:$FR$66</definedName>
    <definedName name="__123Graph_AHSTGRES" hidden="1">[2]Main!$FN$66:$FR$66</definedName>
    <definedName name="__123Graph_B" hidden="1">#REF!</definedName>
    <definedName name="__123Graph_Bcaja" hidden="1">[1]EVA!$D$56:$AD$56</definedName>
    <definedName name="__123Graph_BCart_AnticAdic" hidden="1">[1]EVA!$F$96:$I$96</definedName>
    <definedName name="__123Graph_C" hidden="1">[3]DATOS!#REF!</definedName>
    <definedName name="__123Graph_Ccaja" hidden="1">[1]EVA!$D$58:$AD$58</definedName>
    <definedName name="__123Graph_CCart_AnticAdic" hidden="1">[1]EVA!$F$97:$I$97</definedName>
    <definedName name="__123Graph_D" hidden="1">[3]DATOS!#REF!</definedName>
    <definedName name="__123Graph_Dcaja" hidden="1">[1]EVA!$D$61:$AD$61</definedName>
    <definedName name="__123Graph_DCart_AnticAdic" hidden="1">[1]EVA!$F$99:$I$99</definedName>
    <definedName name="__123Graph_ECart_AnticAdic" hidden="1">[1]EVA!$F$99:$I$99</definedName>
    <definedName name="__123Graph_LBL_ACart_AnticAdic" hidden="1">[1]EVA!$J$95:$K$95</definedName>
    <definedName name="__123Graph_LBL_Ccaja" hidden="1">[1]EVA!$D$58:$AD$58</definedName>
    <definedName name="__123Graph_LBL_DCart_AnticAdic" hidden="1">[1]EVA!$F$98:$I$98</definedName>
    <definedName name="__123Graph_X" hidden="1">[1]AIU!$C$338:$C$357</definedName>
    <definedName name="__123Graph_Xcaja" hidden="1">[1]EVA!$D$6:$AD$6</definedName>
    <definedName name="__123Graph_XFRQACNPV" hidden="1">[2]Main!$FO$65:$FO$70</definedName>
    <definedName name="__123Graph_XFRQACRES" hidden="1">[2]Main!$FO$65:$FO$70</definedName>
    <definedName name="__A2" hidden="1">{#N/A,#N/A,FALSE,"Costos Productos 6A";#N/A,#N/A,FALSE,"Costo Unitario Total H-94-12"}</definedName>
    <definedName name="__AAS1" hidden="1">{#N/A,#N/A,TRUE,"INGENIERIA";#N/A,#N/A,TRUE,"COMPRAS";#N/A,#N/A,TRUE,"DIRECCION";#N/A,#N/A,TRUE,"RESUMEN"}</definedName>
    <definedName name="__ABC1" hidden="1">{#N/A,#N/A,TRUE,"1842CWN0"}</definedName>
    <definedName name="__abc2" hidden="1">{#N/A,#N/A,TRUE,"1842CWN0"}</definedName>
    <definedName name="__hhg1" hidden="1">{#N/A,#N/A,TRUE,"1842CWN0"}</definedName>
    <definedName name="_1__123Graph_ACart_Utilidad" hidden="1">[1]EVA!$F$104:$I$104</definedName>
    <definedName name="_10___123Graph_XGráfico_4A" hidden="1">[3]DATOS!#REF!</definedName>
    <definedName name="_10_B_0__123Graph_XGráfico" hidden="1">[4]DATOS!#REF!</definedName>
    <definedName name="_12___123Graph_AGráfico_4A" hidden="1">[3]DATOS!#REF!</definedName>
    <definedName name="_12___123Graph_BGráfico_4A" hidden="1">[3]DATOS!#REF!</definedName>
    <definedName name="_12_B_0__123Graph_XGráfico" hidden="1">[4]DATOS!#REF!</definedName>
    <definedName name="_14_4_0__123Grap" hidden="1">[4]DATOS!#REF!</definedName>
    <definedName name="_16___123Graph_BGráfico_4A" hidden="1">[3]DATOS!#REF!</definedName>
    <definedName name="_18___123Graph_XGráfico_4A" hidden="1">[3]DATOS!#REF!</definedName>
    <definedName name="_2___123Graph_AGráfico_4A" hidden="1">[3]DATOS!#REF!</definedName>
    <definedName name="_2__123Graph_BCart_Utilidad" hidden="1">[1]EVA!$F$105:$I$105</definedName>
    <definedName name="_20___123Graph_XGráfico_4A" hidden="1">[3]DATOS!#REF!</definedName>
    <definedName name="_21___123Graph_AGráfico_4A" hidden="1">[3]DATOS!#REF!</definedName>
    <definedName name="_24_4_0__123Grap" hidden="1">[4]DATOS!#REF!</definedName>
    <definedName name="_24_B_0__123Graph_XGráfico" hidden="1">[4]DATOS!#REF!</definedName>
    <definedName name="_28___123Graph_BGráfico_4A" hidden="1">[3]DATOS!#REF!</definedName>
    <definedName name="_28_4_0__123Grap" hidden="1">[4]DATOS!#REF!</definedName>
    <definedName name="_3___123Graph_AGráfico_4A" hidden="1">[3]DATOS!#REF!</definedName>
    <definedName name="_3__123Graph_CCart_Utilidad" hidden="1">[1]EVA!$F$106:$I$106</definedName>
    <definedName name="_30_B_0__123Graph_XGráfico" hidden="1">[4]DATOS!#REF!</definedName>
    <definedName name="_35___123Graph_XGráfico_4A" hidden="1">[3]DATOS!#REF!</definedName>
    <definedName name="_4___123Graph_BGráfico_4A" hidden="1">[3]DATOS!#REF!</definedName>
    <definedName name="_4__123Graph_LBL_ACart_Utilidad" hidden="1">[1]EVA!$F$109:$I$109</definedName>
    <definedName name="_48_B_0__123Graph_XGráfico" hidden="1">[4]DATOS!#REF!</definedName>
    <definedName name="_49_4_0__123Grap" hidden="1">[4]DATOS!#REF!</definedName>
    <definedName name="_5___123Graph_XGráfico_4A" hidden="1">[3]DATOS!#REF!</definedName>
    <definedName name="_5__123Graph_LBL_BCart_Utilidad" hidden="1">[1]EVA!$F$110:$I$110</definedName>
    <definedName name="_6___123Graph_AGráfico_4A" hidden="1">[3]DATOS!#REF!</definedName>
    <definedName name="_6___123Graph_XGráfico_4A" hidden="1">[3]DATOS!#REF!</definedName>
    <definedName name="_6__123Graph_LBL_CCart_Utilidad" hidden="1">[1]EVA!$F$111:$I$111</definedName>
    <definedName name="_6_0_0_F" hidden="1">#REF!</definedName>
    <definedName name="_7__123Graph_XCart_Utilidad" hidden="1">[1]EVA!$F$103:$I$103</definedName>
    <definedName name="_7_4_0__123Grap" hidden="1">[4]DATOS!#REF!</definedName>
    <definedName name="_8___123Graph_BGráfico_4A" hidden="1">[3]DATOS!#REF!</definedName>
    <definedName name="_8_4_0__123Grap" hidden="1">[4]DATOS!#REF!</definedName>
    <definedName name="_84_B_0__123Graph_XGráfico" hidden="1">[4]DATOS!#REF!</definedName>
    <definedName name="_A2" hidden="1">{#N/A,#N/A,FALSE,"Costos Productos 6A";#N/A,#N/A,FALSE,"Costo Unitario Total H-94-12"}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hidden="1">{#N/A,#N/A,TRUE,"INGENIERIA";#N/A,#N/A,TRUE,"COMPRAS";#N/A,#N/A,TRUE,"DIRECCION";#N/A,#N/A,TRUE,"RESUMEN"}</definedName>
    <definedName name="_ABC1" hidden="1">{#N/A,#N/A,TRUE,"1842CWN0"}</definedName>
    <definedName name="_abc2" hidden="1">{#N/A,#N/A,TRUE,"1842CWN0"}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28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Dist_Bin" hidden="1">[5]SABANA!#REF!</definedName>
    <definedName name="_F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hhg1" hidden="1">{#N/A,#N/A,TRUE,"1842CWN0"}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[6]OCTUBRE!#REF!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0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rse_Out" hidden="1">'[7]7422CW00'!#REF!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gression_Out" hidden="1">[5]SABANA!#REF!</definedName>
    <definedName name="_Regression_X" hidden="1">#REF!</definedName>
    <definedName name="_Regression_Y" hidden="1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ort" hidden="1">[6]OCTUBRE!#REF!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ble1_In1" hidden="1">[2]Main!$U$48</definedName>
    <definedName name="_Table1_Out" hidden="1">#REF!</definedName>
    <definedName name="_Table2_In1" hidden="1">[2]Main!$U$48</definedName>
    <definedName name="_Table2_In2" hidden="1">[2]Input!$M$3</definedName>
    <definedName name="_Table2_Out" hidden="1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xlcn.WorksheetConnection_Hoja2AE1" hidden="1">[8]Hoja2!$A:$E</definedName>
    <definedName name="_xlcn.WorksheetConnection_Hoja3AE1" hidden="1">[9]Hoja3!$A:$E</definedName>
    <definedName name="_xlcn.WorksheetConnection_Hoja3AE11" hidden="1">[9]Hoja3!$A:$E</definedName>
    <definedName name="_xlcn.WorksheetConnection_Hoja5AE1" hidden="1">[10]Hoja5!$A:$E</definedName>
    <definedName name="_xlcn.WorksheetConnection_OPERAI1" hidden="1">[11]OPER!$A:$I</definedName>
    <definedName name="_xlcn.WorksheetConnection_PACIFICAI1" hidden="1">[12]PACIFIC!$A:$I</definedName>
    <definedName name="_xlcn.WorksheetConnection_PACIFICAI11" hidden="1">[12]PACIFIC!$A:$I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 hidden="1">[13]DATOS!#REF!</definedName>
    <definedName name="AAAAAA" hidden="1">{#N/A,#N/A,TRUE,"INGENIERIA";#N/A,#N/A,TRUE,"COMPRAS";#N/A,#N/A,TRUE,"DIRECCION";#N/A,#N/A,TRUE,"RESUMEN"}</definedName>
    <definedName name="aaaaas" hidden="1">{"TAB1",#N/A,TRUE,"GENERAL";"TAB2",#N/A,TRUE,"GENERAL";"TAB3",#N/A,TRUE,"GENERAL";"TAB4",#N/A,TRUE,"GENERAL";"TAB5",#N/A,TRUE,"GENERAL"}</definedName>
    <definedName name="AAS" hidden="1">{#N/A,#N/A,TRUE,"INGENIERIA";#N/A,#N/A,TRUE,"COMPRAS";#N/A,#N/A,TRUE,"DIRECCION";#N/A,#N/A,TRUE,"RESUMEN"}</definedName>
    <definedName name="ABCD" hidden="1">#REF!</definedName>
    <definedName name="ABCDE" hidden="1">#REF!</definedName>
    <definedName name="AccessDatabase" hidden="1">"C:\C-314\VOLUMENES\volfin4.mdb"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GSDB" hidden="1">{"via1",#N/A,TRUE,"general";"via2",#N/A,TRUE,"general";"via3",#N/A,TRUE,"general"}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einf" hidden="1">{#N/A,#N/A,FALSE,"Costos Productos 6A";#N/A,#N/A,FALSE,"Costo Unitario Total H-94-12"}</definedName>
    <definedName name="AJUSTPTO" hidden="1">{#N/A,#N/A,FALSE,"Costos Productos 6A";#N/A,#N/A,FALSE,"Costo Unitario Total H-94-12"}</definedName>
    <definedName name="aLTERNATIVA" hidden="1">[4]DATOS!#REF!</definedName>
    <definedName name="an" hidden="1">{#N/A,#N/A,FALSE,"CIBHA05A";#N/A,#N/A,FALSE,"CIBHA05B"}</definedName>
    <definedName name="anscount" hidden="1">1</definedName>
    <definedName name="aqaq" hidden="1">{"TAB1",#N/A,TRUE,"GENERAL";"TAB2",#N/A,TRUE,"GENERAL";"TAB3",#N/A,TRUE,"GENERAL";"TAB4",#N/A,TRUE,"GENERAL";"TAB5",#N/A,TRUE,"GENERAL"}</definedName>
    <definedName name="_xlnm.Print_Area" localSheetId="0">'PRESP ESTIMADO'!$A$1:$F$162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asdfsadf" hidden="1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hidden="1">{#N/A,#N/A,TRUE,"INGENIERIA";#N/A,#N/A,TRUE,"COMPRAS";#N/A,#N/A,TRUE,"DIRECCION";#N/A,#N/A,TRUE,"RESUMEN"}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B" hidden="1">{#N/A,#N/A,FALSE,"CIBHA05A";#N/A,#N/A,FALSE,"CIBHA05B"}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LPH1" hidden="1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A" hidden="1">[14]DATOS!#REF!</definedName>
    <definedName name="CABCELAR" hidden="1">{#N/A,#N/A,FALSE,"Costos Productos 6A";#N/A,#N/A,FALSE,"Costo Unitario Total H-94-12"}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ntagallo" hidden="1">[3]DATOS!#REF!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BWorkbookPriority" hidden="1">-562754140</definedName>
    <definedName name="cccc" hidden="1">#REF!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ESAR" hidden="1">{#N/A,#N/A,FALSE,"Costos Productos 6A";#N/A,#N/A,FALSE,"Costo Unitario Total H-94-12"}</definedName>
    <definedName name="CHACA" hidden="1">[14]DATOS!#REF!</definedName>
    <definedName name="civ" hidden="1">{#N/A,#N/A,TRUE,"1842CWN0"}</definedName>
    <definedName name="CONTABLE" hidden="1">{#N/A,#N/A,FALSE,"CIBHA05A";#N/A,#N/A,FALSE,"CIBHA05B"}</definedName>
    <definedName name="CONTABLES" hidden="1">{#N/A,#N/A,FALSE,"Costos Productos 6A";#N/A,#N/A,FALSE,"Costo Unitario Total H-94-12"}</definedName>
    <definedName name="cost04" hidden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hidden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04" hidden="1">{#N/A,#N/A,FALSE,"Costos Productos 6A";#N/A,#N/A,FALSE,"Costo Unitario Total H-94-12"}</definedName>
    <definedName name="CRUDOS" hidden="1">{#N/A,#N/A,FALSE,"CIBHA05A";#N/A,#N/A,FALSE,"CIBHA05B"}</definedName>
    <definedName name="CUNET" hidden="1">{"via1",#N/A,TRUE,"general";"via2",#N/A,TRUE,"general";"via3",#N/A,TRUE,"general"}</definedName>
    <definedName name="cvbcvbf" hidden="1">{#N/A,#N/A,TRUE,"INGENIERIA";#N/A,#N/A,TRUE,"COMPRAS";#N/A,#N/A,TRUE,"DIRECCION";#N/A,#N/A,TRUE,"RESUMEN"}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wvu.oil." hidden="1">'[15]59y22%'!$A$13:$IV$24,'[15]59y22%'!$A$26:$IV$37,'[15]59y22%'!$A$39:$IV$50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oilgasagua." hidden="1">'[15]59y22%'!$A$13:$IV$24,'[15]59y22%'!$A$26:$IV$37,'[15]59y22%'!$A$39:$IV$50,'[15]59y22%'!$A$52:$IV$63,'[15]59y22%'!$A$65:$IV$76,'[15]59y22%'!$A$78:$IV$89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RCEIBAS1." hidden="1">'[15]59y22%'!$A$13:$IV$23,'[15]59y22%'!$A$26:$IV$36,'[15]59y22%'!$A$78:$IV$88,'[15]59y22%'!$A$91:$IV$101,'[15]59y22%'!$A$104:$IV$114,'[15]59y22%'!$A$117:$IV$127,'[15]59y22%'!$A$130:$IV$140,'[15]59y22%'!$A$143:$IV$153,'[15]59y22%'!$A$156:$IV$166,'[15]59y22%'!$A$169:$IV$179,'[15]59y22%'!$A$182:$IV$192,'[15]59y22%'!$A$195:$IV$205,'[15]59y22%'!$A$208:$IV$218,'[15]59y22%'!$A$221:$IV$231,'[15]59y22%'!$A$234:$IV$244</definedName>
    <definedName name="DASD" hidden="1">{"TAB1",#N/A,TRUE,"GENERAL";"TAB2",#N/A,TRUE,"GENERAL";"TAB3",#N/A,TRUE,"GENERAL";"TAB4",#N/A,TRUE,"GENERAL";"TAB5",#N/A,TRUE,"GENERAL"}</definedName>
    <definedName name="Datos">#REF!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D" hidden="1">{#N/A,#N/A,FALSE,"Costos Productos 6A";#N/A,#N/A,FALSE,"Costo Unitario Total H-94-12"}</definedName>
    <definedName name="ddddt" hidden="1">{"via1",#N/A,TRUE,"general";"via2",#N/A,TRUE,"general";"via3",#N/A,TRUE,"general"}</definedName>
    <definedName name="DDE" hidden="1">{#N/A,#N/A,TRUE,"1842CWN0"}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TALLES" hidden="1">[16]Resultados!#REF!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E" hidden="1">{#N/A,#N/A,TRUE,"1842CWN0"}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EET" hidden="1">{#N/A,#N/A,TRUE,"INGENIERIA";#N/A,#N/A,TRUE,"COMPRAS";#N/A,#N/A,TRUE,"DIRECCION";#N/A,#N/A,TRUE,"RESUMEN"}</definedName>
    <definedName name="dffffe" hidden="1">{"TAB1",#N/A,TRUE,"GENERAL";"TAB2",#N/A,TRUE,"GENERAL";"TAB3",#N/A,TRUE,"GENERAL";"TAB4",#N/A,TRUE,"GENERAL";"TAB5",#N/A,TRUE,"GENERAL"}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EE" hidden="1">{#N/A,#N/A,TRUE,"1842CWN0"}</definedName>
    <definedName name="DGFG" hidden="1">{"via1",#N/A,TRUE,"general";"via2",#N/A,TRUE,"general";"via3",#N/A,TRUE,"general"}</definedName>
    <definedName name="DGFGGHF" hidden="1">{#N/A,#N/A,TRUE,"INGENIERIA";#N/A,#N/A,TRUE,"COMPRAS";#N/A,#N/A,TRUE,"DIRECCION";#N/A,#N/A,TRUE,"RESUMEN"}</definedName>
    <definedName name="DGFR" hidden="1">{#N/A,#N/A,TRUE,"1842CWN0"}</definedName>
    <definedName name="dgfsado" hidden="1">{"TAB1",#N/A,TRUE,"GENERAL";"TAB2",#N/A,TRUE,"GENERAL";"TAB3",#N/A,TRUE,"GENERAL";"TAB4",#N/A,TRUE,"GENERAL";"TAB5",#N/A,TRUE,"GENERAL"}</definedName>
    <definedName name="DGGGHHJT" hidden="1">{#N/A,#N/A,TRUE,"INGENIERIA";#N/A,#N/A,TRUE,"COMPRAS";#N/A,#N/A,TRUE,"DIRECCION";#N/A,#N/A,TRUE,"RESUMEN"}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GRR" hidden="1">{#N/A,#N/A,TRUE,"INGENIERIA";#N/A,#N/A,TRUE,"COMPRAS";#N/A,#N/A,TRUE,"DIRECCION";#N/A,#N/A,TRUE,"RESUMEN"}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WPRICE" hidden="1">#REF!</definedName>
    <definedName name="dxfgg" hidden="1">{"via1",#N/A,TRUE,"general";"via2",#N/A,TRUE,"general";"via3",#N/A,TRUE,"general"}</definedName>
    <definedName name="E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" hidden="1">#REF!</definedName>
    <definedName name="edgfhmn" hidden="1">{"via1",#N/A,TRUE,"general";"via2",#N/A,TRUE,"general";"via3",#N/A,TRUE,"general"}</definedName>
    <definedName name="EE" hidden="1">{#N/A,#N/A,FALSE,"Costos Productos 6A";#N/A,#N/A,FALSE,"Costo Unitario Total H-94-12"}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TRUCTURA" hidden="1">{#N/A,#N/A,TRUE,"INGENIERIA";#N/A,#N/A,TRUE,"COMPRAS";#N/A,#N/A,TRUE,"DIRECCION";#N/A,#N/A,TRUE,"RESUMEN"}</definedName>
    <definedName name="etertgg" hidden="1">{"via1",#N/A,TRUE,"general";"via2",#N/A,TRUE,"general";"via3",#N/A,TRUE,"general"}</definedName>
    <definedName name="etertt" hidden="1">{#N/A,#N/A,TRUE,"1842CWN0"}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A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F" hidden="1">#REF!</definedName>
    <definedName name="FFFFA" hidden="1">#REF!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" hidden="1">{#N/A,#N/A,TRUE,"1842CWN0"}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orma96100" hidden="1">{#N/A,#N/A,FALSE,"CIBHA05A";#N/A,#N/A,FALSE,"CIBHA05B"}</definedName>
    <definedName name="fORMA9698" hidden="1">{#N/A,#N/A,FALSE,"CIBHA05A";#N/A,#N/A,FALSE,"CIBHA05B"}</definedName>
    <definedName name="forma9699" hidden="1">{#N/A,#N/A,FALSE,"CIBHA05A";#N/A,#N/A,FALSE,"CIBHA05B"}</definedName>
    <definedName name="FORMAUNIT" hidden="1">{#N/A,#N/A,FALSE,"Costos Productos 6A";#N/A,#N/A,FALSE,"Costo Unitario Total H-94-12"}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fgfhhf" hidden="1">{#N/A,#N/A,TRUE,"INGENIERIA";#N/A,#N/A,TRUE,"COMPRAS";#N/A,#N/A,TRUE,"DIRECCION";#N/A,#N/A,TRUE,"RESUMEN"}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jgjkg" hidden="1">{#N/A,#N/A,TRUE,"1842CWN0"}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hidden="1">{#N/A,#N/A,TRUE,"1842CWN0"}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CHIS0599" hidden="1">{#N/A,#N/A,FALSE,"Costos Productos 6A";#N/A,#N/A,FALSE,"Costo Unitario Total H-94-12"}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g" hidden="1">{#N/A,#N/A,TRUE,"1842CWN0"}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STORICO" hidden="1">{#N/A,#N/A,FALSE,"Costos Productos 6A";#N/A,#N/A,FALSE,"Costo Unitario Total H-94-12"}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SIT" hidden="1">{#N/A,#N/A,FALSE,"CIBHA05A";#N/A,#N/A,FALSE,"CIBHA05B"}</definedName>
    <definedName name="hthdrf" hidden="1">{"TAB1",#N/A,TRUE,"GENERAL";"TAB2",#N/A,TRUE,"GENERAL";"TAB3",#N/A,TRUE,"GENERAL";"TAB4",#N/A,TRUE,"GENERAL";"TAB5",#N/A,TRUE,"GENERAL"}</definedName>
    <definedName name="HTML1_1" hidden="1">"'[06Cumplimiento1996.xls]GASTOS'!$A$3:$B$16"</definedName>
    <definedName name="HTML1_10" hidden="1">""</definedName>
    <definedName name="HTML1_11" hidden="1">1</definedName>
    <definedName name="HTML1_12" hidden="1">"c:\prueba.htm"</definedName>
    <definedName name="HTML1_2" hidden="1">1</definedName>
    <definedName name="HTML1_3" hidden="1">"06Cumplimiento1996"</definedName>
    <definedName name="HTML1_4" hidden="1">"GASTOS"</definedName>
    <definedName name="HTML1_5" hidden="1">""</definedName>
    <definedName name="HTML1_6" hidden="1">-4146</definedName>
    <definedName name="HTML1_7" hidden="1">-4146</definedName>
    <definedName name="HTML1_8" hidden="1">"16/12/1996"</definedName>
    <definedName name="HTML1_9" hidden="1">"JUAN CARLOS TORO VALDERRAMA"</definedName>
    <definedName name="HTML2_1" hidden="1">"'[INDICES.XLS]INDICES I'!$A$1:$K$36"</definedName>
    <definedName name="HTML2_10" hidden="1">""</definedName>
    <definedName name="HTML2_11" hidden="1">1</definedName>
    <definedName name="HTML2_12" hidden="1">"C:\Mis documentos\INDICESI.htm"</definedName>
    <definedName name="HTML2_2" hidden="1">1</definedName>
    <definedName name="HTML2_3" hidden="1">"INDICES"</definedName>
    <definedName name="HTML2_4" hidden="1">"INDICES I"</definedName>
    <definedName name="HTML2_5" hidden="1">""</definedName>
    <definedName name="HTML2_6" hidden="1">-4146</definedName>
    <definedName name="HTML2_7" hidden="1">-4146</definedName>
    <definedName name="HTML2_8" hidden="1">"5/02/1997"</definedName>
    <definedName name="HTML2_9" hidden="1">"JUAN CARLOS TORO VALDERRAMA"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1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DICE" hidden="1">#N/A</definedName>
    <definedName name="INDPYG9698" hidden="1">{#N/A,#N/A,FALSE,"Costos Productos 6A";#N/A,#N/A,FALSE,"Costo Unitario Total H-94-12"}</definedName>
    <definedName name="ING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hidden="1">{#N/A,#N/A,FALSE,"CIBHA05A";#N/A,#N/A,FALSE,"CIBHA05B"}</definedName>
    <definedName name="IOPIOU" hidden="1">{#N/A,#N/A,FALSE,"Costos Productos 6A";#N/A,#N/A,FALSE,"Costo Unitario Total H-94-12"}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yuiuyi" hidden="1">{"via1",#N/A,TRUE,"general";"via2",#N/A,TRUE,"general";"via3",#N/A,TRUE,"general"}</definedName>
    <definedName name="J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aime" hidden="1">{#N/A,#N/A,FALSE,"Costos Productos 6A";#N/A,#N/A,FALSE,"Costo Unitario Total H-94-12"}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hidden="1">{#N/A,#N/A,TRUE,"1842CWN0"}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IBIA" hidden="1">{#N/A,#N/A,FALSE,"CIBHA05A";#N/A,#N/A,FALSE,"CIBHA05B"}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lol" hidden="1">{"TAB1",#N/A,TRUE,"GENERAL";"TAB2",#N/A,TRUE,"GENERAL";"TAB3",#N/A,TRUE,"GENERAL";"TAB4",#N/A,TRUE,"GENERAL";"TAB5",#N/A,TRUE,"GENERAL"}</definedName>
    <definedName name="lplpl" hidden="1">{"via1",#N/A,TRUE,"general";"via2",#N/A,TRUE,"general";"via3",#N/A,TRUE,"general"}</definedName>
    <definedName name="LUIS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em" hidden="1">{#N/A,#N/A,FALSE,"Costos Productos 6A";#N/A,#N/A,FALSE,"Costo Unitario Total H-94-12"}</definedName>
    <definedName name="memorias" hidden="1">{#N/A,#N/A,FALSE,"CIBHA05A";#N/A,#N/A,FALSE,"CIBHA05B"}</definedName>
    <definedName name="MEMPYGH" hidden="1">{#N/A,#N/A,FALSE,"Costos Productos 6A";#N/A,#N/A,FALSE,"Costo Unitario Total H-94-12"}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t" hidden="1">{#N/A,#N/A,TRUE,"1842CWN0"}</definedName>
    <definedName name="metal" hidden="1">{#N/A,#N/A,TRUE,"1842CWN0"}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LKJ" hidden="1">{#N/A,#N/A,FALSE,"Costos Productos 6A";#N/A,#N/A,FALSE,"Costo Unitario Total H-94-12"}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emi" hidden="1">{#N/A,#N/A,FALSE,"Costos Productos 6A";#N/A,#N/A,FALSE,"Costo Unitario Total H-94-12"}</definedName>
    <definedName name="NUEV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xn" hidden="1">{"via1",#N/A,TRUE,"general";"via2",#N/A,TRUE,"general";"via3",#N/A,TRUE,"general"}</definedName>
    <definedName name="ñ" hidden="1">{#N/A,#N/A,FALSE,"CIBHA05A";#N/A,#N/A,FALSE,"CIBHA05B"}</definedName>
    <definedName name="ññ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ficial" hidden="1">{#N/A,#N/A,FALSE,"CIBHA05A";#N/A,#N/A,FALSE,"CIBHA05B"}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p0p0" hidden="1">{"via1",#N/A,TRUE,"general";"via2",#N/A,TRUE,"general";"via3",#N/A,TRUE,"general"}</definedName>
    <definedName name="Pal_Workbook_GUID" hidden="1">"M72PY2DRMYJDSB46TUIY6AQL"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" hidden="1">#REF!</definedName>
    <definedName name="PPY" hidden="1">#REF!</definedName>
    <definedName name="pqroj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OVISIONALES" hidden="1">#REF!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yg" hidden="1">{#N/A,#N/A,FALSE,"Costos Productos 6A";#N/A,#N/A,FALSE,"Costo Unitario Total H-94-12"}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hidden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 hidden="1">{#N/A,#N/A,FALSE,"Costos Productos 6A";#N/A,#N/A,FALSE,"Costo Unitario Total H-94-12"}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R" hidden="1">{#N/A,#N/A,FALSE,"Costos Productos 6A";#N/A,#N/A,FALSE,"Costo Unitario Total H-94-12"}</definedName>
    <definedName name="QT" hidden="1">{#N/A,#N/A,FALSE,"Costos Productos 6A";#N/A,#N/A,FALSE,"Costo Unitario Total H-94-12"}</definedName>
    <definedName name="QU" hidden="1">{#N/A,#N/A,FALSE,"Costos Productos 6A";#N/A,#N/A,FALSE,"Costo Unitario Total H-94-12"}</definedName>
    <definedName name="QW" hidden="1">{#N/A,#N/A,FALSE,"Costos Productos 6A";#N/A,#N/A,FALSE,"Costo Unitario Total H-94-12"}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ewertet" hidden="1">{#N/A,#N/A,TRUE,"1842CWN0"}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" hidden="1">[13]DATOS!#REF!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wvu.oil." hidden="1">'[15]59y22%'!$BA$1:$BA$65536,'[15]59y22%'!#REF!</definedName>
    <definedName name="Rwvu.oilgasagua." hidden="1">'[15]59y22%'!$B$1:$AT$65536,'[15]59y22%'!$BA$1:$BA$65536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 hidden="1">{#N/A,#N/A,FALSE,"CIBHA05A";#N/A,#N/A,FALSE,"CIBHA05B"}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bgfbgdr" hidden="1">{"via1",#N/A,TRUE,"general";"via2",#N/A,TRUE,"general";"via3",#N/A,TRUE,"general"}</definedName>
    <definedName name="sd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DSAFF" hidden="1">{#N/A,#N/A,TRUE,"1842CWN0"}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G" hidden="1">{#N/A,#N/A,TRUE,"1842CWN0"}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dgg" hidden="1">{#N/A,#N/A,TRUE,"INGENIERIA";#N/A,#N/A,TRUE,"COMPRAS";#N/A,#N/A,TRUE,"DIRECCION";#N/A,#N/A,TRUE,"RESUMEN"}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dsdfsdff" hidden="1">{#N/A,#N/A,TRUE,"1842CWN0"}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hidden="1">{#N/A,#N/A,FALSE,"Costos Productos 6A";#N/A,#N/A,FALSE,"Costo Unitario Total H-94-12"}</definedName>
    <definedName name="sss" hidden="1">{"'A21005'!$A$3:$M$5"}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rsion4OK" hidden="1">{"Datos de las Curvas",#N/A,TRUE,"TABLA-CALCULOS"}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ictor" hidden="1">[4]DATOS!#REF!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" hidden="1">{#N/A,#N/A,FALSE,"Costos Productos 6A";#N/A,#N/A,FALSE,"Costo Unitario Total H-94-12"}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ANEXO1." hidden="1">{#N/A,#N/A,FALSE,"Costos Contables CIB A 12 1994";#N/A,#N/A,FALSE,"Cuadre Contab. y C. OP"}</definedName>
    <definedName name="wrn.anexo5." hidden="1">{#N/A,#N/A,FALSE,"CIBHA05A";#N/A,#N/A,FALSE,"CIBHA05B"}</definedName>
    <definedName name="wrn.anexo6." hidden="1">{#N/A,#N/A,FALSE,"Costos Productos 6A";#N/A,#N/A,FALSE,"Costo Unitario Total H-94-12"}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hidden="1">{#N/A,#N/A,TRUE,"1842CWN0"}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Impresion._.Datos._.de._.las._.Curvas." hidden="1">{"Datos de las Curvas",#N/A,TRUE,"TABLA-CALCULOS"}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hidden="1">{#N/A,#N/A,FALSE,"sumi ";#N/A,#N/A,FALSE,"RESUMEN"}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wded3" hidden="1">{"via1",#N/A,TRUE,"general";"via2",#N/A,TRUE,"general";"via3",#N/A,TRUE,"general"}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SW" hidden="1">{#N/A,#N/A,TRUE,"1842CWN0"}</definedName>
    <definedName name="xsxs" hidden="1">{"TAB1",#N/A,TRUE,"GENERAL";"TAB2",#N/A,TRUE,"GENERAL";"TAB3",#N/A,TRUE,"GENERAL";"TAB4",#N/A,TRUE,"GENERAL";"TAB5",#N/A,TRUE,"GENERAL"}</definedName>
    <definedName name="xxfg" hidden="1">{"via1",#N/A,TRUE,"general";"via2",#N/A,TRUE,"general";"via3",#N/A,TRUE,"general"}</definedName>
    <definedName name="XXXX" hidden="1">{#N/A,#N/A,FALSE,"CIBHA05A";#N/A,#N/A,FALSE,"CIBHA05B"}</definedName>
    <definedName name="xxxxx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S" hidden="1">#REF!</definedName>
    <definedName name="XZXZV" hidden="1">{"via1",#N/A,TRUE,"general";"via2",#N/A,TRUE,"general";"via3",#N/A,TRUE,"general"}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" hidden="1">{#N/A,#N/A,FALSE,"Costos Productos 6A";#N/A,#N/A,FALSE,"Costo Unitario Total H-94-12"}</definedName>
    <definedName name="yyyyyf" hidden="1">{"via1",#N/A,TRUE,"general";"via2",#N/A,TRUE,"general";"via3",#N/A,TRUE,"general"}</definedName>
    <definedName name="z" hidden="1">#REF!</definedName>
    <definedName name="ZAQ" hidden="1">{#N/A,#N/A,TRUE,"INGENIERIA";#N/A,#N/A,TRUE,"COMPRAS";#N/A,#N/A,TRUE,"DIRECCION";#N/A,#N/A,TRUE,"RESUMEN"}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9" i="21" l="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115" i="21"/>
  <c r="F116" i="21"/>
  <c r="F117" i="21"/>
  <c r="F118" i="21"/>
  <c r="F119" i="21"/>
  <c r="F120" i="21"/>
  <c r="F121" i="21"/>
  <c r="F122" i="21"/>
  <c r="F123" i="21"/>
  <c r="F124" i="21"/>
  <c r="F125" i="21"/>
  <c r="F126" i="21"/>
  <c r="F127" i="21"/>
  <c r="F128" i="21"/>
  <c r="F129" i="21"/>
  <c r="F130" i="21"/>
  <c r="F131" i="21"/>
  <c r="F132" i="21"/>
  <c r="F133" i="21"/>
  <c r="F134" i="21"/>
  <c r="F135" i="21"/>
  <c r="F136" i="21"/>
  <c r="F137" i="21"/>
  <c r="F138" i="21"/>
  <c r="F139" i="21"/>
  <c r="F140" i="21"/>
  <c r="F141" i="21"/>
  <c r="F142" i="21"/>
  <c r="F143" i="21"/>
  <c r="F144" i="21"/>
  <c r="F145" i="21"/>
  <c r="F146" i="21"/>
  <c r="F147" i="21"/>
  <c r="F148" i="21"/>
  <c r="F149" i="21"/>
  <c r="F150" i="21"/>
  <c r="F151" i="21"/>
  <c r="F152" i="21"/>
  <c r="F153" i="21"/>
  <c r="F154" i="21"/>
  <c r="F155" i="21"/>
  <c r="F156" i="21"/>
  <c r="F98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8" i="21"/>
  <c r="F89" i="21"/>
  <c r="F19" i="21"/>
  <c r="F20" i="21"/>
  <c r="F18" i="21"/>
  <c r="F13" i="21"/>
  <c r="F12" i="21" s="1"/>
  <c r="F14" i="21"/>
  <c r="F15" i="21"/>
  <c r="F16" i="21"/>
  <c r="F97" i="21" l="1"/>
  <c r="F157" i="21" s="1"/>
  <c r="F158" i="21" s="1"/>
  <c r="F159" i="21" s="1"/>
  <c r="F17" i="21"/>
  <c r="F21" i="21"/>
  <c r="F87" i="21"/>
  <c r="I63" i="28"/>
  <c r="I64" i="28"/>
  <c r="I65" i="28"/>
  <c r="I66" i="28"/>
  <c r="I67" i="28"/>
  <c r="I68" i="28"/>
  <c r="I69" i="28"/>
  <c r="I70" i="28"/>
  <c r="I71" i="28"/>
  <c r="I72" i="28"/>
  <c r="I73" i="28"/>
  <c r="I74" i="28"/>
  <c r="F90" i="21" l="1"/>
  <c r="I75" i="28"/>
  <c r="I78" i="28" s="1"/>
  <c r="J78" i="28" s="1"/>
  <c r="K77" i="28"/>
  <c r="F92" i="21" l="1"/>
  <c r="F93" i="21"/>
  <c r="F94" i="21" s="1"/>
  <c r="F91" i="21"/>
  <c r="D14" i="26"/>
  <c r="D15" i="26"/>
  <c r="D16" i="26"/>
  <c r="D17" i="26"/>
  <c r="D18" i="26"/>
  <c r="D19" i="26"/>
  <c r="D20" i="26"/>
  <c r="D21" i="26"/>
  <c r="D22" i="26"/>
  <c r="D23" i="26"/>
  <c r="D24" i="26"/>
  <c r="D13" i="26"/>
  <c r="C14" i="26"/>
  <c r="C15" i="26"/>
  <c r="C16" i="26"/>
  <c r="C17" i="26"/>
  <c r="C18" i="26"/>
  <c r="C19" i="26"/>
  <c r="C20" i="26"/>
  <c r="C21" i="26"/>
  <c r="C22" i="26"/>
  <c r="C23" i="26"/>
  <c r="C24" i="26"/>
  <c r="C13" i="26"/>
  <c r="A24" i="26"/>
  <c r="A23" i="26"/>
  <c r="A14" i="26"/>
  <c r="A15" i="26"/>
  <c r="A16" i="26"/>
  <c r="A17" i="26"/>
  <c r="A18" i="26"/>
  <c r="A19" i="26"/>
  <c r="A20" i="26"/>
  <c r="A21" i="26"/>
  <c r="A22" i="26"/>
  <c r="A13" i="26"/>
  <c r="E75" i="28"/>
  <c r="E76" i="28" s="1"/>
  <c r="C58" i="28"/>
  <c r="G65" i="28"/>
  <c r="F29" i="28"/>
  <c r="F19" i="28"/>
  <c r="G19" i="28" s="1"/>
  <c r="F20" i="28"/>
  <c r="G20" i="28" s="1"/>
  <c r="C18" i="28"/>
  <c r="F18" i="28" s="1"/>
  <c r="F95" i="21" l="1"/>
  <c r="F96" i="21" s="1"/>
  <c r="F19" i="26"/>
  <c r="F24" i="26"/>
  <c r="L78" i="28"/>
  <c r="F18" i="26"/>
  <c r="F17" i="26"/>
  <c r="F16" i="26"/>
  <c r="F23" i="26"/>
  <c r="F15" i="26"/>
  <c r="F22" i="26"/>
  <c r="F14" i="26"/>
  <c r="F21" i="26"/>
  <c r="F20" i="26"/>
  <c r="G18" i="28"/>
  <c r="F22" i="28"/>
  <c r="F32" i="28"/>
  <c r="F31" i="28"/>
  <c r="F30" i="28"/>
  <c r="G74" i="28"/>
  <c r="G73" i="28"/>
  <c r="G72" i="28"/>
  <c r="G71" i="28"/>
  <c r="G70" i="28"/>
  <c r="G69" i="28"/>
  <c r="G68" i="28"/>
  <c r="G67" i="28"/>
  <c r="G66" i="28"/>
  <c r="G64" i="28"/>
  <c r="G63" i="28"/>
  <c r="F13" i="28"/>
  <c r="F12" i="28"/>
  <c r="F11" i="28"/>
  <c r="F10" i="28"/>
  <c r="F9" i="28"/>
  <c r="F8" i="28"/>
  <c r="F7" i="28"/>
  <c r="F6" i="28"/>
  <c r="F160" i="21" l="1"/>
  <c r="G75" i="28"/>
  <c r="A78" i="28" s="1"/>
  <c r="E78" i="28" s="1"/>
  <c r="G22" i="28"/>
  <c r="F14" i="28"/>
  <c r="I14" i="28" s="1"/>
  <c r="F33" i="28"/>
  <c r="G30" i="26"/>
  <c r="F13" i="26"/>
  <c r="G25" i="26" s="1"/>
  <c r="G10" i="26"/>
  <c r="G6" i="26"/>
  <c r="F162" i="21" l="1"/>
  <c r="F23" i="28"/>
  <c r="I23" i="28" s="1"/>
  <c r="E44" i="28"/>
  <c r="E45" i="28" s="1"/>
  <c r="D52" i="28"/>
  <c r="F52" i="28" s="1"/>
  <c r="G52" i="28" s="1"/>
  <c r="D51" i="28"/>
  <c r="F51" i="28" s="1"/>
  <c r="C36" i="28"/>
  <c r="F36" i="28" s="1"/>
  <c r="F38" i="28" s="1"/>
  <c r="D66" i="28" s="1"/>
  <c r="G23" i="28"/>
  <c r="F24" i="28"/>
  <c r="D67" i="28" s="1"/>
  <c r="G32" i="26"/>
  <c r="D63" i="28" l="1"/>
  <c r="G51" i="28"/>
  <c r="G53" i="28" s="1"/>
  <c r="F53" i="28"/>
  <c r="D65" i="28" s="1"/>
  <c r="G36" i="28"/>
  <c r="G38" i="28" s="1"/>
  <c r="A39" i="28"/>
  <c r="E46" i="28"/>
  <c r="F46" i="28" s="1"/>
  <c r="F45" i="28"/>
  <c r="F47" i="28" l="1"/>
  <c r="D64" i="28" s="1"/>
  <c r="G45" i="28"/>
  <c r="G46" i="28"/>
  <c r="G47" i="28" l="1"/>
  <c r="A58" i="28" l="1"/>
  <c r="D58" i="28" s="1"/>
  <c r="F58" i="28" s="1"/>
  <c r="D73" i="28" l="1"/>
  <c r="G58" i="28"/>
</calcChain>
</file>

<file path=xl/sharedStrings.xml><?xml version="1.0" encoding="utf-8"?>
<sst xmlns="http://schemas.openxmlformats.org/spreadsheetml/2006/main" count="595" uniqueCount="393">
  <si>
    <t>CANTIDAD</t>
  </si>
  <si>
    <t>UNIDAD</t>
  </si>
  <si>
    <t>ADMINISTRACIÓN</t>
  </si>
  <si>
    <t>IMPREVISTOS</t>
  </si>
  <si>
    <t>UTILIDAD</t>
  </si>
  <si>
    <t>kg</t>
  </si>
  <si>
    <t>DESCRIPCION</t>
  </si>
  <si>
    <t>VALOR UNITARIO</t>
  </si>
  <si>
    <t>PROYECTO</t>
  </si>
  <si>
    <t>ITEM</t>
  </si>
  <si>
    <t>SUBTOTAL OBRAS</t>
  </si>
  <si>
    <t>IVA/UTILIDAD</t>
  </si>
  <si>
    <t>SUBTOTAL AIU</t>
  </si>
  <si>
    <t>PRELIMINARES</t>
  </si>
  <si>
    <t>1.1</t>
  </si>
  <si>
    <t>2.1</t>
  </si>
  <si>
    <t>2.2</t>
  </si>
  <si>
    <t>3.1</t>
  </si>
  <si>
    <t>3.2</t>
  </si>
  <si>
    <t>4.1</t>
  </si>
  <si>
    <t>4.2</t>
  </si>
  <si>
    <t>M2</t>
  </si>
  <si>
    <t>M3</t>
  </si>
  <si>
    <t>ML</t>
  </si>
  <si>
    <t>UND</t>
  </si>
  <si>
    <t>DESCRIPCIÓN</t>
  </si>
  <si>
    <t>TARIFA/HORA</t>
  </si>
  <si>
    <t>RENDIMIENTO</t>
  </si>
  <si>
    <t>JORNAL</t>
  </si>
  <si>
    <t>JORNAL TOTAL</t>
  </si>
  <si>
    <t>TON-KM</t>
  </si>
  <si>
    <t>VALOR</t>
  </si>
  <si>
    <t>MATERIALES</t>
  </si>
  <si>
    <t>TRANSPORTE MATERIAL</t>
  </si>
  <si>
    <t>DISTANCIA</t>
  </si>
  <si>
    <t>MANO DE OBRA</t>
  </si>
  <si>
    <t>PRESTACIONES</t>
  </si>
  <si>
    <t>CEMENTO</t>
  </si>
  <si>
    <t>KGR</t>
  </si>
  <si>
    <t>ARENA</t>
  </si>
  <si>
    <t>AGUA</t>
  </si>
  <si>
    <t>LTR</t>
  </si>
  <si>
    <t>UNIDADES</t>
  </si>
  <si>
    <t>TRITURADO</t>
  </si>
  <si>
    <t>VIAJES</t>
  </si>
  <si>
    <t>VALOR VIAJE</t>
  </si>
  <si>
    <t>PUERTAS</t>
  </si>
  <si>
    <t>VETANAS</t>
  </si>
  <si>
    <t>BLOQUES N4</t>
  </si>
  <si>
    <t xml:space="preserve">ARENA </t>
  </si>
  <si>
    <t>MORTERO</t>
  </si>
  <si>
    <t>BLOQUE</t>
  </si>
  <si>
    <t>VIAJE</t>
  </si>
  <si>
    <t>HIERRO</t>
  </si>
  <si>
    <t>VETANAS Y PUERTAS</t>
  </si>
  <si>
    <t>ELECTRICO</t>
  </si>
  <si>
    <t>HIDRÁULICO</t>
  </si>
  <si>
    <t>SANITARIO</t>
  </si>
  <si>
    <t>BALDOSA</t>
  </si>
  <si>
    <t>TAQUE Y POZO</t>
  </si>
  <si>
    <t>TEJA Y OTROS</t>
  </si>
  <si>
    <t>LARGO</t>
  </si>
  <si>
    <t>ANCHO</t>
  </si>
  <si>
    <t>ALTURA</t>
  </si>
  <si>
    <t>NÚMERO DE ELEMENTOS</t>
  </si>
  <si>
    <t>VOLUMEN</t>
  </si>
  <si>
    <t>Vigas Largas</t>
  </si>
  <si>
    <t>Vigas Cortas</t>
  </si>
  <si>
    <t>Placa de apoyo</t>
  </si>
  <si>
    <t>Columnas caseta</t>
  </si>
  <si>
    <t>Columnas tanque</t>
  </si>
  <si>
    <t>Placa de soporte tanque</t>
  </si>
  <si>
    <t>Ciclópeo apoyo largo</t>
  </si>
  <si>
    <t>Ciclópeo apoyo corto</t>
  </si>
  <si>
    <t>Volumen de concreto 3000 psi 1:2:3</t>
  </si>
  <si>
    <t>Proporciones y peso de concreto 3000 psi 1:2:3</t>
  </si>
  <si>
    <t>PESO KG</t>
  </si>
  <si>
    <t>DENSIDAD KG/M3</t>
  </si>
  <si>
    <t>---</t>
  </si>
  <si>
    <t>Peso por proporciones</t>
  </si>
  <si>
    <t>Peso por volumen de concreto</t>
  </si>
  <si>
    <t>PESO TON</t>
  </si>
  <si>
    <t>MUROS LARGOS</t>
  </si>
  <si>
    <t>MUROS CORTOS</t>
  </si>
  <si>
    <t>PESO POR BLOQUE</t>
  </si>
  <si>
    <t>NÚMERO DE BLOQUES N4 POR M2</t>
  </si>
  <si>
    <t>TOTAL BLOQUES POR UNIDAD</t>
  </si>
  <si>
    <t>Proporciones y peso de mortero 1:4</t>
  </si>
  <si>
    <t>m3 por m2</t>
  </si>
  <si>
    <t>Mortero</t>
  </si>
  <si>
    <t>proporción</t>
  </si>
  <si>
    <t>Proporciones y peso de pañete 1:4</t>
  </si>
  <si>
    <t>PAÑETE</t>
  </si>
  <si>
    <t>total</t>
  </si>
  <si>
    <t>total unidad</t>
  </si>
  <si>
    <t>CANTIDAD/proporción</t>
  </si>
  <si>
    <t xml:space="preserve">TIPO DE TRASPORTE </t>
  </si>
  <si>
    <t>Trasiego en mula</t>
  </si>
  <si>
    <t>Capacidad por viaje kg</t>
  </si>
  <si>
    <t>REDONDEO</t>
  </si>
  <si>
    <t>Peso por volumen de concreto acero</t>
  </si>
  <si>
    <t>CANTIDAD POR UND M2</t>
  </si>
  <si>
    <t>ÁREA BALDOSA</t>
  </si>
  <si>
    <t>PESO UNIDAD KG</t>
  </si>
  <si>
    <t>VALOR VIAJES</t>
  </si>
  <si>
    <t>VALOR TRASPORTE MULAR O OTRO POR UNIDADES SANITARIAS</t>
  </si>
  <si>
    <t>NÚMERO DE UNIDADES</t>
  </si>
  <si>
    <t xml:space="preserve">TOTAL TRASPORTE </t>
  </si>
  <si>
    <t>VJ</t>
  </si>
  <si>
    <t>CONCRETO</t>
  </si>
  <si>
    <t>TRANSPORTE DE SUMINISTROS POR UNIDAD SANITARIA</t>
  </si>
  <si>
    <t>TOTAL VIAJES POR UNIDAD Y COSTO TOTAL TRASPORTE TRASIEGO EN MULA</t>
  </si>
  <si>
    <t>PESO POR MATERIAL</t>
  </si>
  <si>
    <t>PESO TOTAL EN TON POR UNIDAD</t>
  </si>
  <si>
    <t>PESO TOTAL EN TON PROYECTO</t>
  </si>
  <si>
    <t xml:space="preserve">CALCULO PESO MUERTO </t>
  </si>
  <si>
    <t>NO MODIFICABLE</t>
  </si>
  <si>
    <t>PRESUPUESTO TOTAL</t>
  </si>
  <si>
    <t>VALOR TOTAL</t>
  </si>
  <si>
    <t>AMPLIACIÓN DE REDES DE ACUEDUCTO EN EL DISTRITO DE RIOHACHA</t>
  </si>
  <si>
    <t>No</t>
  </si>
  <si>
    <t>VALOR UNITARIO (COP$)</t>
  </si>
  <si>
    <t>VALOR TOTAL (COP$)</t>
  </si>
  <si>
    <t>Localizacion y replanteo</t>
  </si>
  <si>
    <t>1.2</t>
  </si>
  <si>
    <t>Apiques para verificación de redes hasta 1m3</t>
  </si>
  <si>
    <t>1.3</t>
  </si>
  <si>
    <t>Corte de pavimento</t>
  </si>
  <si>
    <t>1.4</t>
  </si>
  <si>
    <t>Demolicion de pavimento rigido o flexible, incluye retiro</t>
  </si>
  <si>
    <t>MOVIMIENTO DE TIERRAS</t>
  </si>
  <si>
    <t>Excavación manual en material común, domiciliarias y redes de acueducto  (h=0-2m) sin entibado</t>
  </si>
  <si>
    <t>Relleno conformado y vibrocompactado con material seleccionado  de excavación</t>
  </si>
  <si>
    <t>2.3</t>
  </si>
  <si>
    <t>Retiro y disposición de material sobrante y/o escombros a una distancia de 5 km.</t>
  </si>
  <si>
    <t>INSTALACION RED DE ACUEDUCTO</t>
  </si>
  <si>
    <t>Instalación tubería pead 90mm (3") pn 10 pe 100</t>
  </si>
  <si>
    <t>Instalación tubería pead 110mm (4") pn 10 pe 100</t>
  </si>
  <si>
    <t>3.3</t>
  </si>
  <si>
    <t>Instalación tubería pead 160mm (6") pn 10 pe 100</t>
  </si>
  <si>
    <t>3.4</t>
  </si>
  <si>
    <t xml:space="preserve">Instalación tubería pvc 3" up rde 21. incluye prueba hidrostática </t>
  </si>
  <si>
    <t>3.5</t>
  </si>
  <si>
    <t xml:space="preserve">Instalación tuberia pvc 4" up rde 21. incluye prueba hidrostática </t>
  </si>
  <si>
    <t>3.6</t>
  </si>
  <si>
    <t xml:space="preserve">Instalación tuberia pvc 6" up red 21. incluye prueba hidrostática </t>
  </si>
  <si>
    <t>3.7</t>
  </si>
  <si>
    <t>Instalación cruz junta rapida o extremo liso para pvc 4x3"</t>
  </si>
  <si>
    <t>3.8</t>
  </si>
  <si>
    <t>Instalación cruz junta rapida o extremo liso para pvc 3x3"</t>
  </si>
  <si>
    <t>3.9</t>
  </si>
  <si>
    <t>Instalación cruz junta rapida o extremo liso para pvc 4x4"</t>
  </si>
  <si>
    <t>3.10</t>
  </si>
  <si>
    <t>Instalación cruz junta rapida o extremo liso para pvc 6x6"</t>
  </si>
  <si>
    <t>3.11</t>
  </si>
  <si>
    <t>Instalación union brida x universal para polietileno 3" (90mm)</t>
  </si>
  <si>
    <t>3.12</t>
  </si>
  <si>
    <t>Instalación union brida x universal para polietileno 4" (110mm)</t>
  </si>
  <si>
    <t>3.13</t>
  </si>
  <si>
    <t>Instalación unión brida x universal para polietileno 6" (160mm)</t>
  </si>
  <si>
    <t>3.14</t>
  </si>
  <si>
    <t>Instalación union brida x universal 3" (90mm)</t>
  </si>
  <si>
    <t>3.15</t>
  </si>
  <si>
    <t>Instalación union brida x universal 4" (110mm)</t>
  </si>
  <si>
    <t>3.16</t>
  </si>
  <si>
    <t>Instalación union brida x universal 6" (160mm)</t>
  </si>
  <si>
    <t>3.17</t>
  </si>
  <si>
    <t>Instalación unión universal hd 3"</t>
  </si>
  <si>
    <t>3.18</t>
  </si>
  <si>
    <t>Instalación unión universal hd 4"</t>
  </si>
  <si>
    <t>3.19</t>
  </si>
  <si>
    <t>Instalación unión universal hd 6"</t>
  </si>
  <si>
    <t>3.20</t>
  </si>
  <si>
    <t>Instalación unión universal hd 8"</t>
  </si>
  <si>
    <t>3.21</t>
  </si>
  <si>
    <t>Instalación unión universal hd 12"</t>
  </si>
  <si>
    <t>3.22</t>
  </si>
  <si>
    <t>Instalación n tee bridada 12x4"</t>
  </si>
  <si>
    <t>3.23</t>
  </si>
  <si>
    <t>Instalación tee pead 90mm (3") pe 100 pn10</t>
  </si>
  <si>
    <t>3.24</t>
  </si>
  <si>
    <t>Instalación tee pead 110mm (4") pe 100 pn10</t>
  </si>
  <si>
    <t>3.25</t>
  </si>
  <si>
    <t>Instalación tee pead 160mm (6") pe 100 pn10</t>
  </si>
  <si>
    <t>3.26</t>
  </si>
  <si>
    <t>Instalación tee bridada 3x3"</t>
  </si>
  <si>
    <t>3.27</t>
  </si>
  <si>
    <t>Instalación tee bridada 4x3"</t>
  </si>
  <si>
    <t>3.28</t>
  </si>
  <si>
    <t>Instalación tee bridada 4x4"</t>
  </si>
  <si>
    <t>3.29</t>
  </si>
  <si>
    <t>Instalación tee bridada 6x6"</t>
  </si>
  <si>
    <t>3.30</t>
  </si>
  <si>
    <t>Instalación tee junta rápida o extremo liso para pvc 3x3", según diseño</t>
  </si>
  <si>
    <t>3.31</t>
  </si>
  <si>
    <t>Instalación tee junta rápida o extremo liso para pvc 6x6", según diseño</t>
  </si>
  <si>
    <t>3.32</t>
  </si>
  <si>
    <t>Instalación tee junta rápida o extremo liso para pvc 4x3", según diseño</t>
  </si>
  <si>
    <t>3.33</t>
  </si>
  <si>
    <t>Instalación tee junta rápida o extremo liso para pvc 6x4", según diseño</t>
  </si>
  <si>
    <t>3.34</t>
  </si>
  <si>
    <t>Instalación tee junta rápida o extremo liso para pvc 3x3"</t>
  </si>
  <si>
    <t>3.35</t>
  </si>
  <si>
    <t>Instalación tee junta rápida o extremo liso para pvc 4x3"</t>
  </si>
  <si>
    <t>3.36</t>
  </si>
  <si>
    <t>Instalación tee junta rápida o extremo liso para pvc 6x3"</t>
  </si>
  <si>
    <t>3.37</t>
  </si>
  <si>
    <t>Instalación tee junta rápida o extremo liso para pvc 8x3"</t>
  </si>
  <si>
    <t>3.38</t>
  </si>
  <si>
    <t>Instalación reducción 110x90mm pead (4x3") pn 10 pe 100</t>
  </si>
  <si>
    <t>3.39</t>
  </si>
  <si>
    <t>Instalación reducción 160x90mm pead (6x3") pn 10 pe 100</t>
  </si>
  <si>
    <t>3.40</t>
  </si>
  <si>
    <t>Instalación reduccion hd junta rapida 4x3" (110x90mm)</t>
  </si>
  <si>
    <t>3.41</t>
  </si>
  <si>
    <t>Instalación reduccion hd junta rapida 6x3" (160x90mm)</t>
  </si>
  <si>
    <t>3.42</t>
  </si>
  <si>
    <t>Instalación reduccion hd 6"x4" junta rapida</t>
  </si>
  <si>
    <t>3.43</t>
  </si>
  <si>
    <t>Instalación codo 90° pead 90mm (3") pn 10 pe 100</t>
  </si>
  <si>
    <t>3.44</t>
  </si>
  <si>
    <t>Instalación codo 90° pead 110mm (4") pn 10 pe 100</t>
  </si>
  <si>
    <t>3.45</t>
  </si>
  <si>
    <t>Instalación codo 90° pead 160mm (6") pn 10 pe 100</t>
  </si>
  <si>
    <t>3.46</t>
  </si>
  <si>
    <t>Instalación codo bridado 3" 90°</t>
  </si>
  <si>
    <t>3.47</t>
  </si>
  <si>
    <t>Instalación niple hd  ø 90 mm</t>
  </si>
  <si>
    <t>3.48</t>
  </si>
  <si>
    <t>Instalación tapon pead 3" pe 100 pn 10</t>
  </si>
  <si>
    <t>3.49</t>
  </si>
  <si>
    <t>Instalacion tapon hd 3" ext liso</t>
  </si>
  <si>
    <t>3.50</t>
  </si>
  <si>
    <t>Cama de arena para tubería e= 0,1 m</t>
  </si>
  <si>
    <t>3.51</t>
  </si>
  <si>
    <t>Instalación válvula compuerta elástica extremo liso para pvc o junta rápida según diseño (vástago no ascendente) de 3"</t>
  </si>
  <si>
    <t xml:space="preserve"> UND</t>
  </si>
  <si>
    <t>3.52</t>
  </si>
  <si>
    <t>Instalación válvula compuerta elástica brida iso o brida ansi (vástago no ascendente) de 3"</t>
  </si>
  <si>
    <t>3.53</t>
  </si>
  <si>
    <t>Instalación válvula compuerta elástica brida iso o brida ansi (vástago no ascendente) de 6"</t>
  </si>
  <si>
    <t>3.54</t>
  </si>
  <si>
    <t>Instalación hidrante hd wet barrel  ø 90 mm</t>
  </si>
  <si>
    <t>3.55</t>
  </si>
  <si>
    <t>Instalación portaflanche pead 90mm (3") pe 100 pn10</t>
  </si>
  <si>
    <t>3.56</t>
  </si>
  <si>
    <t>Instalación flanche universal met. 90mm (3") pn 16/10</t>
  </si>
  <si>
    <t>3.57</t>
  </si>
  <si>
    <t>Suministro collarin de derivacion pead 90x1/2"</t>
  </si>
  <si>
    <t>3.58</t>
  </si>
  <si>
    <t>Instalación collarin de derivacion hd para pvc</t>
  </si>
  <si>
    <t>3.59</t>
  </si>
  <si>
    <t>Instalación collarin de derivacion pead (160x1/2")</t>
  </si>
  <si>
    <t>3.60</t>
  </si>
  <si>
    <t>Instalación collarin de derivacion pead (110x1/2")</t>
  </si>
  <si>
    <t>3.61</t>
  </si>
  <si>
    <t>Instalacion de collarin de derivacion pead 90x1/2"</t>
  </si>
  <si>
    <t>3.62</t>
  </si>
  <si>
    <t>Suministro e instalación  de acometida domiciliaria (tramo corto menor de 3m de longitud) d=1/2" (20 mm) sobre tubería madre hasta d=12". (Incluye tendido de tubería). No incluye medidor, empalme en instalación de abrazadera) sin pavimento.</t>
  </si>
  <si>
    <t>3.63</t>
  </si>
  <si>
    <t>Suministro e instalación  de acometida domiciliaria (tramo largo hasta 6 mts de longitud) d=1/2" sobre tubería madre hasta d=12". (Incluye tendido de tubería). No incluye medidor, empalme e instalación de abrazadera) sin pavimento.</t>
  </si>
  <si>
    <t>3.64</t>
  </si>
  <si>
    <t>suministro e instalación de hidrante de nivelación, válvula para compuerta tee hf de 3", unión de 3", tubería de 3" PVC UP</t>
  </si>
  <si>
    <t>3.65</t>
  </si>
  <si>
    <t>Suministro e instalación de kit de cajilla con accesorios y  medidor de 1/2" el cual incluye: caja 286 en polipropileno agujero simple tapa HD ASTM A-536 con accesorios internos (válvula de corte y cuplon telescópico en plástico) , micromedidor de chorro único marca, trampillon para válvula de usuario y alojamiento de dicha válvula de paso y colocación en el anden.</t>
  </si>
  <si>
    <t>Caja en concreto 3000 psi e = 0.10m para proteccion de valvula de  (0,4*0,4*0,4 libres) incluye tapa reforzada, adaptadores y tapa valvula tipo chorote aya - trafico pesado</t>
  </si>
  <si>
    <t>OBRA CIVIL COMPLEMENTARIA</t>
  </si>
  <si>
    <t>Sub-base granular mopt compactada en capas de 10 cm, E= 0.20 M</t>
  </si>
  <si>
    <t xml:space="preserve">Construcción pavimento rígido 3000 PSI e= 0,15 incluye refuerzo y juntas en asfalto </t>
  </si>
  <si>
    <t xml:space="preserve">REVISIÓN Y/O AJUSTE Y/O ACTUALIZACIÓN Y/O MODIFICACIÓN Y/O COMPLEMENTACIÓN Y/O ELABORACIÓN DE ESTUDIOS Y DISEÑOS PARA AMPLIACIÓN DE REDES EN EL DISTRITO DE RIOHACHA incluido IVA </t>
  </si>
  <si>
    <t>SUMINISTRO RED DE ACUEDUCTO</t>
  </si>
  <si>
    <t>5.1</t>
  </si>
  <si>
    <t>Suministro tubería pead 90mm (3") pn 10 pe 100</t>
  </si>
  <si>
    <t>5.2</t>
  </si>
  <si>
    <t>5.3</t>
  </si>
  <si>
    <t>Suministro tubería pead 160mm (6") pn 10 pe 100</t>
  </si>
  <si>
    <t>5.4</t>
  </si>
  <si>
    <t xml:space="preserve">Suministro tubería pvc 3" up rde 21. incluye prueba hidrostática </t>
  </si>
  <si>
    <t>5.5</t>
  </si>
  <si>
    <t>Suministro tuberia pvc 4" up rde 21.</t>
  </si>
  <si>
    <t>5.6</t>
  </si>
  <si>
    <t>Suministro tuberia pvc 6" up red 21.</t>
  </si>
  <si>
    <t>5.7</t>
  </si>
  <si>
    <t>Suministro cruz junta rapida o extremo liso para pvc 4x3"</t>
  </si>
  <si>
    <t>5.8</t>
  </si>
  <si>
    <t>Suministro cruz junta rapida o extremo liso para pvc 3x3"</t>
  </si>
  <si>
    <t>5.9</t>
  </si>
  <si>
    <t>Suministro cruz junta rapida o extremo liso para pvc 4x4"</t>
  </si>
  <si>
    <t>5.10</t>
  </si>
  <si>
    <t>Suministro cruz junta rapida o extremo liso para pvc 6x6"</t>
  </si>
  <si>
    <t>5.11</t>
  </si>
  <si>
    <t>Suministro  union brida x universal para polietileno 3" (90mm)</t>
  </si>
  <si>
    <t>5.12</t>
  </si>
  <si>
    <t>Suministro union brida x universal para polietileno 4" (110mm)</t>
  </si>
  <si>
    <t>5.13</t>
  </si>
  <si>
    <t>Suministro union brida x universal para polietileno 6" (160mm)</t>
  </si>
  <si>
    <t>5.14</t>
  </si>
  <si>
    <t>Suministro  union brida x universal 3" (90mm)</t>
  </si>
  <si>
    <t>5.15</t>
  </si>
  <si>
    <t>Suministro  union brida x universal 4" (110mm)</t>
  </si>
  <si>
    <t>5.16</t>
  </si>
  <si>
    <t>Suministro  union brida x universal 6" (160mm)</t>
  </si>
  <si>
    <t>5.17</t>
  </si>
  <si>
    <t>Suministro unión universal hd 3"</t>
  </si>
  <si>
    <t>5.18</t>
  </si>
  <si>
    <t>Suministro unión universal hd 4"</t>
  </si>
  <si>
    <t>5.19</t>
  </si>
  <si>
    <t>Suministro unión universal hd 6"</t>
  </si>
  <si>
    <t>5.20</t>
  </si>
  <si>
    <t>Suministro unión universal hd 8"</t>
  </si>
  <si>
    <t>5.21</t>
  </si>
  <si>
    <t>Suministro unión universal hd 12"</t>
  </si>
  <si>
    <t>5.22</t>
  </si>
  <si>
    <t>Suministro tee bridada 12x4"</t>
  </si>
  <si>
    <t>5.23</t>
  </si>
  <si>
    <t>Suministro tee pead 90mm (3") pe 100 pn10</t>
  </si>
  <si>
    <t>5.24</t>
  </si>
  <si>
    <t>Suministro tee pead 110mm (4") pe 100 pn10</t>
  </si>
  <si>
    <t>5.25</t>
  </si>
  <si>
    <t>Suministro tee pead 160mm (6") pe 100 pn10</t>
  </si>
  <si>
    <t>5.26</t>
  </si>
  <si>
    <t>Suministro tee bridada 3x3"</t>
  </si>
  <si>
    <t>5.27</t>
  </si>
  <si>
    <t>Suministro tee bridada 4x3"</t>
  </si>
  <si>
    <t>5.28</t>
  </si>
  <si>
    <t>Suministro tee bridada 4x4"</t>
  </si>
  <si>
    <t>5.29</t>
  </si>
  <si>
    <t>Suministro tee bridada 6x6"</t>
  </si>
  <si>
    <t>5.30</t>
  </si>
  <si>
    <t>Suministro tee junta rápida o extremo liso para pvc 3x3", según diseño</t>
  </si>
  <si>
    <t>5.31</t>
  </si>
  <si>
    <t>Suministro tee junta rápida o extremo liso para pvc 6x6", según diseño</t>
  </si>
  <si>
    <t>5.32</t>
  </si>
  <si>
    <t>Suministro tee junta rápida o extremo liso para pvc 4x3", según diseño</t>
  </si>
  <si>
    <t>5.33</t>
  </si>
  <si>
    <t>Suministro tee junta rápida o extremo liso para pvc 6x4", según diseño</t>
  </si>
  <si>
    <t>5.34</t>
  </si>
  <si>
    <t>Suministro tee junta rápida o extremo liso para pvc 3x3"</t>
  </si>
  <si>
    <t>5.35</t>
  </si>
  <si>
    <t>Suministro tee junta rápida o extremo liso para pvc 4x3"</t>
  </si>
  <si>
    <t>5.36</t>
  </si>
  <si>
    <t>Suministro tee junta rápida o extremo liso para pvc 6x3"</t>
  </si>
  <si>
    <t>5.37</t>
  </si>
  <si>
    <t>Suministro tee junta rápida o extremo liso para pvc 8x3"</t>
  </si>
  <si>
    <t>5.38</t>
  </si>
  <si>
    <t>Suministro reducción 110x90mm pead (4x3") pn 10 pe 100</t>
  </si>
  <si>
    <t>5.39</t>
  </si>
  <si>
    <t>Suministro reducción 160x90mm pead (6x3") pn 10 pe 100</t>
  </si>
  <si>
    <t>5.40</t>
  </si>
  <si>
    <t>Suministro reduccion hd junta rapida 4x3" (110x90mm)</t>
  </si>
  <si>
    <t>5.41</t>
  </si>
  <si>
    <t>Suministro  reduccion hd junta rapida 6x3" (160x90mm)</t>
  </si>
  <si>
    <t>5.42</t>
  </si>
  <si>
    <t>Suministro reduccion hd 6"x4" junta rapida</t>
  </si>
  <si>
    <t>5.43</t>
  </si>
  <si>
    <t>Suministro codo 90° pead 90mm (3") pn 10 pe 100</t>
  </si>
  <si>
    <t>5.44</t>
  </si>
  <si>
    <t>Suministro codo 90° pead 110mm (4") pn 10 pe 100</t>
  </si>
  <si>
    <t>5.45</t>
  </si>
  <si>
    <t>Suministro codo 90° pead 160mm (6") pn 10 pe 100</t>
  </si>
  <si>
    <t>5.46</t>
  </si>
  <si>
    <t>Suministro codo bridado 3" 90°</t>
  </si>
  <si>
    <t>5.47</t>
  </si>
  <si>
    <t>Suministro niple hd  ø 90 mm</t>
  </si>
  <si>
    <t>5.48</t>
  </si>
  <si>
    <t>Suministro tapon pead 3" pe 100 pn 10</t>
  </si>
  <si>
    <t>5.49</t>
  </si>
  <si>
    <t>Suministro tapon hd 3" ext liso</t>
  </si>
  <si>
    <t>5.50</t>
  </si>
  <si>
    <t>Suministro válvula compuerta elástica extremo liso para pvc o junta rápida según diseño (vástago no ascendente) de 3"</t>
  </si>
  <si>
    <t>5.51</t>
  </si>
  <si>
    <t>Suministro válvula compuerta elástica brida iso o brida ansi (vástago no ascendente) de 3"</t>
  </si>
  <si>
    <t>5.52</t>
  </si>
  <si>
    <t>Suministro válvula compuerta elástica brida iso o brida ansi (vástago no ascendente) de 6"</t>
  </si>
  <si>
    <t>5.53</t>
  </si>
  <si>
    <t>Suministro hidrante hd wet barrel  ø 90 mm</t>
  </si>
  <si>
    <t>5.54</t>
  </si>
  <si>
    <t>Suministro portaflanche pead 90mm (3") pe 100 pn10</t>
  </si>
  <si>
    <t>5.55</t>
  </si>
  <si>
    <t>Suministro flanche universal met. 90mm (3") pn 16/10</t>
  </si>
  <si>
    <t>5.56</t>
  </si>
  <si>
    <t>Suministro collarin de derivacion hd para pvc</t>
  </si>
  <si>
    <t>5.57</t>
  </si>
  <si>
    <t>5.58</t>
  </si>
  <si>
    <t>Suministro collarin de derivacion pead (110x1/2")</t>
  </si>
  <si>
    <t>5.59</t>
  </si>
  <si>
    <t>Suministro collarin de derivacion pead (160x1/2")</t>
  </si>
  <si>
    <t>SUBTOTAL SUMINISTRO</t>
  </si>
  <si>
    <t>ADMINISTRACIÓN SUMINISTRO</t>
  </si>
  <si>
    <t>ANEXO 17 PRESUPUESTO ESTIMADO</t>
  </si>
  <si>
    <t>TOTAL OBRA</t>
  </si>
  <si>
    <t>TOTAL SUMINISTRO</t>
  </si>
  <si>
    <t>TOTAL OBRA+SUMINISTRO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</si>
</sst>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0.0%"/>
    <numFmt numFmtId="168" formatCode="_(&quot;$&quot;\ * #,##0_);_(&quot;$&quot;\ * \(#,##0\);_(&quot;$&quot;\ * &quot;-&quot;_);_(@_)"/>
    <numFmt numFmtId="169" formatCode="_-&quot;$&quot;* #,##0.00_-;\-&quot;$&quot;* #,##0.00_-;_-&quot;$&quot;* &quot;-&quot;??_-;_-@_-"/>
    <numFmt numFmtId="170" formatCode="_-&quot;$&quot;* #,##0_-;\-&quot;$&quot;* #,##0_-;_-&quot;$&quot;* &quot;-&quot;_-;_-@_-"/>
    <numFmt numFmtId="171" formatCode="_-&quot;$&quot;\ * #,##0.0_-;\-&quot;$&quot;\ * #,##0.0_-;_-&quot;$&quot;\ * &quot;-&quot;_-;_-@_-"/>
    <numFmt numFmtId="172" formatCode="_(&quot;$&quot;\ * #,##0_);_(&quot;$&quot;\ * \(#,##0\);_(&quot;$&quot;\ * &quot;-&quot;??_);_(@_)"/>
    <numFmt numFmtId="173" formatCode="0.000"/>
    <numFmt numFmtId="174" formatCode="&quot;$&quot;\ #,##0"/>
    <numFmt numFmtId="175" formatCode="0.0"/>
    <numFmt numFmtId="17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11"/>
      <color rgb="FF000000"/>
      <name val="Arial"/>
      <family val="2"/>
    </font>
    <font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theme="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CD05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4237"/>
        <bgColor indexed="64"/>
      </patternFill>
    </fill>
    <fill>
      <patternFill patternType="solid">
        <fgColor rgb="FFBCD75A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3" fillId="0" borderId="0"/>
    <xf numFmtId="42" fontId="1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174">
    <xf numFmtId="0" fontId="0" fillId="0" borderId="0" xfId="0"/>
    <xf numFmtId="0" fontId="6" fillId="0" borderId="0" xfId="0" applyFont="1" applyAlignment="1">
      <alignment horizontal="center" vertical="center"/>
    </xf>
    <xf numFmtId="42" fontId="5" fillId="4" borderId="1" xfId="2" applyFont="1" applyFill="1" applyBorder="1" applyAlignment="1">
      <alignment vertical="center"/>
    </xf>
    <xf numFmtId="0" fontId="6" fillId="0" borderId="0" xfId="0" applyFont="1" applyAlignment="1">
      <alignment vertical="center"/>
    </xf>
    <xf numFmtId="42" fontId="11" fillId="7" borderId="1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171" fontId="11" fillId="7" borderId="1" xfId="2" applyNumberFormat="1" applyFont="1" applyFill="1" applyBorder="1" applyAlignment="1">
      <alignment vertical="center"/>
    </xf>
    <xf numFmtId="171" fontId="6" fillId="0" borderId="0" xfId="2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41" fontId="6" fillId="0" borderId="0" xfId="1" applyFont="1" applyAlignment="1">
      <alignment vertical="center"/>
    </xf>
    <xf numFmtId="167" fontId="5" fillId="4" borderId="1" xfId="3" applyNumberFormat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42" fontId="6" fillId="0" borderId="1" xfId="2" applyFont="1" applyBorder="1" applyAlignment="1">
      <alignment vertical="center"/>
    </xf>
    <xf numFmtId="167" fontId="6" fillId="0" borderId="1" xfId="3" applyNumberFormat="1" applyFont="1" applyBorder="1" applyAlignment="1">
      <alignment vertical="center"/>
    </xf>
    <xf numFmtId="0" fontId="17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172" fontId="15" fillId="2" borderId="15" xfId="12" applyNumberFormat="1" applyFont="1" applyFill="1" applyBorder="1" applyAlignment="1">
      <alignment horizontal="center" vertical="center"/>
    </xf>
    <xf numFmtId="174" fontId="1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174" fontId="17" fillId="2" borderId="18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vertical="center"/>
    </xf>
    <xf numFmtId="174" fontId="17" fillId="2" borderId="19" xfId="0" applyNumberFormat="1" applyFont="1" applyFill="1" applyBorder="1" applyAlignment="1">
      <alignment vertical="center"/>
    </xf>
    <xf numFmtId="2" fontId="17" fillId="2" borderId="20" xfId="0" applyNumberFormat="1" applyFont="1" applyFill="1" applyBorder="1" applyAlignment="1">
      <alignment horizontal="center" vertical="center"/>
    </xf>
    <xf numFmtId="0" fontId="17" fillId="2" borderId="22" xfId="5" applyNumberFormat="1" applyFont="1" applyFill="1" applyBorder="1" applyAlignment="1">
      <alignment vertical="center" wrapText="1"/>
    </xf>
    <xf numFmtId="0" fontId="17" fillId="2" borderId="22" xfId="0" applyFont="1" applyFill="1" applyBorder="1" applyAlignment="1">
      <alignment horizontal="center" vertical="center"/>
    </xf>
    <xf numFmtId="2" fontId="17" fillId="2" borderId="22" xfId="0" applyNumberFormat="1" applyFont="1" applyFill="1" applyBorder="1" applyAlignment="1">
      <alignment horizontal="center" vertical="center"/>
    </xf>
    <xf numFmtId="166" fontId="17" fillId="2" borderId="22" xfId="12" applyFont="1" applyFill="1" applyBorder="1" applyAlignment="1">
      <alignment vertical="center"/>
    </xf>
    <xf numFmtId="166" fontId="17" fillId="2" borderId="23" xfId="12" applyFont="1" applyFill="1" applyBorder="1" applyAlignment="1">
      <alignment vertical="center"/>
    </xf>
    <xf numFmtId="174" fontId="17" fillId="2" borderId="12" xfId="0" applyNumberFormat="1" applyFont="1" applyFill="1" applyBorder="1" applyAlignment="1">
      <alignment vertical="center"/>
    </xf>
    <xf numFmtId="0" fontId="17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vertical="center"/>
    </xf>
    <xf numFmtId="174" fontId="17" fillId="2" borderId="11" xfId="0" applyNumberFormat="1" applyFont="1" applyFill="1" applyBorder="1" applyAlignment="1">
      <alignment vertical="center"/>
    </xf>
    <xf numFmtId="174" fontId="17" fillId="2" borderId="0" xfId="0" applyNumberFormat="1" applyFont="1" applyFill="1" applyBorder="1" applyAlignment="1">
      <alignment vertical="center"/>
    </xf>
    <xf numFmtId="2" fontId="17" fillId="2" borderId="13" xfId="0" applyNumberFormat="1" applyFont="1" applyFill="1" applyBorder="1" applyAlignment="1">
      <alignment horizontal="center" vertical="center"/>
    </xf>
    <xf numFmtId="172" fontId="17" fillId="2" borderId="13" xfId="12" applyNumberFormat="1" applyFont="1" applyFill="1" applyBorder="1" applyAlignment="1">
      <alignment vertical="center"/>
    </xf>
    <xf numFmtId="9" fontId="17" fillId="2" borderId="13" xfId="0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 wrapText="1"/>
    </xf>
    <xf numFmtId="172" fontId="17" fillId="2" borderId="20" xfId="12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vertical="center" wrapText="1"/>
    </xf>
    <xf numFmtId="172" fontId="17" fillId="2" borderId="22" xfId="12" applyNumberFormat="1" applyFont="1" applyFill="1" applyBorder="1" applyAlignment="1">
      <alignment vertical="center"/>
    </xf>
    <xf numFmtId="9" fontId="17" fillId="2" borderId="22" xfId="0" applyNumberFormat="1" applyFont="1" applyFill="1" applyBorder="1" applyAlignment="1">
      <alignment horizontal="center" vertical="center"/>
    </xf>
    <xf numFmtId="174" fontId="17" fillId="2" borderId="23" xfId="0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174" fontId="17" fillId="2" borderId="25" xfId="0" applyNumberFormat="1" applyFont="1" applyFill="1" applyBorder="1" applyAlignment="1">
      <alignment vertical="center"/>
    </xf>
    <xf numFmtId="172" fontId="17" fillId="2" borderId="19" xfId="12" applyNumberFormat="1" applyFont="1" applyFill="1" applyBorder="1" applyAlignment="1">
      <alignment vertical="center"/>
    </xf>
    <xf numFmtId="172" fontId="17" fillId="2" borderId="21" xfId="12" applyNumberFormat="1" applyFont="1" applyFill="1" applyBorder="1" applyAlignment="1">
      <alignment vertical="center"/>
    </xf>
    <xf numFmtId="1" fontId="0" fillId="0" borderId="0" xfId="0" applyNumberFormat="1"/>
    <xf numFmtId="0" fontId="0" fillId="0" borderId="0" xfId="0" applyAlignment="1">
      <alignment horizontal="center"/>
    </xf>
    <xf numFmtId="0" fontId="18" fillId="0" borderId="1" xfId="25" applyFont="1" applyBorder="1" applyAlignment="1">
      <alignment horizontal="center"/>
    </xf>
    <xf numFmtId="2" fontId="0" fillId="0" borderId="0" xfId="0" applyNumberFormat="1"/>
    <xf numFmtId="42" fontId="0" fillId="0" borderId="0" xfId="0" applyNumberFormat="1"/>
    <xf numFmtId="175" fontId="0" fillId="0" borderId="0" xfId="0" applyNumberFormat="1"/>
    <xf numFmtId="0" fontId="0" fillId="0" borderId="1" xfId="0" applyBorder="1"/>
    <xf numFmtId="173" fontId="0" fillId="0" borderId="1" xfId="0" applyNumberFormat="1" applyBorder="1"/>
    <xf numFmtId="175" fontId="0" fillId="0" borderId="1" xfId="0" applyNumberFormat="1" applyBorder="1" applyAlignment="1">
      <alignment horizontal="center"/>
    </xf>
    <xf numFmtId="2" fontId="0" fillId="0" borderId="4" xfId="0" applyNumberFormat="1" applyBorder="1"/>
    <xf numFmtId="0" fontId="18" fillId="0" borderId="1" xfId="25" applyFont="1" applyFill="1" applyBorder="1" applyAlignment="1">
      <alignment horizontal="center"/>
    </xf>
    <xf numFmtId="0" fontId="18" fillId="0" borderId="1" xfId="25" applyFont="1" applyFill="1" applyBorder="1"/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25" applyFont="1" applyBorder="1" applyAlignment="1">
      <alignment horizontal="center"/>
    </xf>
    <xf numFmtId="0" fontId="18" fillId="0" borderId="1" xfId="25" applyFont="1" applyBorder="1"/>
    <xf numFmtId="0" fontId="0" fillId="0" borderId="1" xfId="0" quotePrefix="1" applyBorder="1"/>
    <xf numFmtId="175" fontId="0" fillId="0" borderId="1" xfId="0" applyNumberFormat="1" applyBorder="1"/>
    <xf numFmtId="1" fontId="0" fillId="0" borderId="1" xfId="0" applyNumberFormat="1" applyBorder="1"/>
    <xf numFmtId="1" fontId="16" fillId="3" borderId="1" xfId="0" applyNumberFormat="1" applyFont="1" applyFill="1" applyBorder="1"/>
    <xf numFmtId="173" fontId="0" fillId="0" borderId="0" xfId="0" applyNumberFormat="1"/>
    <xf numFmtId="2" fontId="0" fillId="0" borderId="1" xfId="0" applyNumberFormat="1" applyBorder="1" applyAlignment="1">
      <alignment horizontal="center"/>
    </xf>
    <xf numFmtId="2" fontId="16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/>
    <xf numFmtId="0" fontId="16" fillId="3" borderId="1" xfId="0" applyFont="1" applyFill="1" applyBorder="1"/>
    <xf numFmtId="1" fontId="0" fillId="0" borderId="1" xfId="0" applyNumberFormat="1" applyBorder="1" applyAlignment="1">
      <alignment horizontal="center"/>
    </xf>
    <xf numFmtId="0" fontId="0" fillId="0" borderId="0" xfId="0" applyBorder="1"/>
    <xf numFmtId="0" fontId="21" fillId="0" borderId="1" xfId="0" applyFont="1" applyBorder="1" applyAlignment="1">
      <alignment horizontal="center"/>
    </xf>
    <xf numFmtId="2" fontId="0" fillId="0" borderId="1" xfId="0" applyNumberFormat="1" applyBorder="1"/>
    <xf numFmtId="0" fontId="0" fillId="0" borderId="6" xfId="0" applyBorder="1"/>
    <xf numFmtId="173" fontId="22" fillId="3" borderId="0" xfId="0" applyNumberFormat="1" applyFont="1" applyFill="1"/>
    <xf numFmtId="173" fontId="22" fillId="3" borderId="1" xfId="0" applyNumberFormat="1" applyFont="1" applyFill="1" applyBorder="1"/>
    <xf numFmtId="0" fontId="18" fillId="0" borderId="4" xfId="25" applyFont="1" applyFill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center"/>
    </xf>
    <xf numFmtId="42" fontId="0" fillId="0" borderId="1" xfId="0" applyNumberFormat="1" applyFill="1" applyBorder="1"/>
    <xf numFmtId="0" fontId="17" fillId="2" borderId="27" xfId="0" applyFont="1" applyFill="1" applyBorder="1" applyAlignment="1">
      <alignment vertical="center" wrapText="1"/>
    </xf>
    <xf numFmtId="172" fontId="17" fillId="2" borderId="27" xfId="12" applyNumberFormat="1" applyFont="1" applyFill="1" applyBorder="1" applyAlignment="1">
      <alignment vertical="center"/>
    </xf>
    <xf numFmtId="2" fontId="17" fillId="2" borderId="27" xfId="0" applyNumberFormat="1" applyFont="1" applyFill="1" applyBorder="1" applyAlignment="1">
      <alignment horizontal="center" vertical="center"/>
    </xf>
    <xf numFmtId="172" fontId="17" fillId="2" borderId="26" xfId="12" applyNumberFormat="1" applyFont="1" applyFill="1" applyBorder="1" applyAlignment="1">
      <alignment vertical="center"/>
    </xf>
    <xf numFmtId="0" fontId="17" fillId="2" borderId="28" xfId="0" applyFont="1" applyFill="1" applyBorder="1" applyAlignment="1">
      <alignment horizontal="center" vertical="center" wrapText="1"/>
    </xf>
    <xf numFmtId="174" fontId="17" fillId="2" borderId="15" xfId="0" applyNumberFormat="1" applyFont="1" applyFill="1" applyBorder="1" applyAlignment="1">
      <alignment horizontal="center" vertical="center"/>
    </xf>
    <xf numFmtId="0" fontId="0" fillId="0" borderId="3" xfId="0" applyBorder="1"/>
    <xf numFmtId="42" fontId="24" fillId="8" borderId="1" xfId="2" applyFont="1" applyFill="1" applyBorder="1"/>
    <xf numFmtId="0" fontId="0" fillId="0" borderId="2" xfId="0" applyBorder="1"/>
    <xf numFmtId="0" fontId="14" fillId="8" borderId="12" xfId="0" applyFont="1" applyFill="1" applyBorder="1" applyAlignment="1">
      <alignment horizontal="center"/>
    </xf>
    <xf numFmtId="42" fontId="0" fillId="3" borderId="0" xfId="2" applyFont="1" applyFill="1"/>
    <xf numFmtId="42" fontId="0" fillId="0" borderId="0" xfId="2" applyFont="1"/>
    <xf numFmtId="42" fontId="11" fillId="8" borderId="4" xfId="2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42" fontId="11" fillId="9" borderId="4" xfId="2" applyFont="1" applyFill="1" applyBorder="1" applyAlignment="1">
      <alignment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right" vertical="center"/>
    </xf>
    <xf numFmtId="0" fontId="8" fillId="11" borderId="1" xfId="0" applyFont="1" applyFill="1" applyBorder="1" applyAlignment="1">
      <alignment horizontal="center" vertical="center"/>
    </xf>
    <xf numFmtId="42" fontId="11" fillId="11" borderId="1" xfId="0" applyNumberFormat="1" applyFont="1" applyFill="1" applyBorder="1" applyAlignment="1">
      <alignment horizontal="center" vertical="center"/>
    </xf>
    <xf numFmtId="0" fontId="8" fillId="0" borderId="1" xfId="14" applyFont="1" applyBorder="1" applyAlignment="1">
      <alignment horizontal="center" vertical="center"/>
    </xf>
    <xf numFmtId="0" fontId="8" fillId="0" borderId="1" xfId="14" applyFont="1" applyBorder="1" applyAlignment="1">
      <alignment horizontal="justify" vertical="center" wrapText="1"/>
    </xf>
    <xf numFmtId="0" fontId="27" fillId="0" borderId="1" xfId="7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2" fontId="8" fillId="2" borderId="1" xfId="2" applyFont="1" applyFill="1" applyBorder="1" applyAlignment="1">
      <alignment vertical="center"/>
    </xf>
    <xf numFmtId="176" fontId="11" fillId="11" borderId="1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2" borderId="1" xfId="7" applyFont="1" applyFill="1" applyBorder="1" applyAlignment="1">
      <alignment horizontal="center" vertical="center"/>
    </xf>
    <xf numFmtId="0" fontId="1" fillId="2" borderId="1" xfId="7" applyFont="1" applyFill="1" applyBorder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0" fillId="0" borderId="1" xfId="7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1" fillId="8" borderId="1" xfId="14" applyFont="1" applyFill="1" applyBorder="1" applyAlignment="1">
      <alignment vertical="center"/>
    </xf>
    <xf numFmtId="42" fontId="11" fillId="8" borderId="1" xfId="2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10" fontId="6" fillId="0" borderId="1" xfId="2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10" fontId="6" fillId="0" borderId="1" xfId="3" applyNumberFormat="1" applyFont="1" applyBorder="1" applyAlignment="1">
      <alignment vertical="center"/>
    </xf>
    <xf numFmtId="42" fontId="6" fillId="0" borderId="0" xfId="2" applyFont="1" applyAlignment="1">
      <alignment vertical="center"/>
    </xf>
    <xf numFmtId="0" fontId="6" fillId="2" borderId="3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11" fillId="11" borderId="5" xfId="0" applyFont="1" applyFill="1" applyBorder="1" applyAlignment="1">
      <alignment horizontal="right" vertical="center"/>
    </xf>
    <xf numFmtId="0" fontId="11" fillId="11" borderId="6" xfId="0" applyFont="1" applyFill="1" applyBorder="1" applyAlignment="1">
      <alignment horizontal="right" vertical="center"/>
    </xf>
    <xf numFmtId="0" fontId="11" fillId="8" borderId="1" xfId="14" applyFont="1" applyFill="1" applyBorder="1" applyAlignment="1">
      <alignment horizontal="right" vertical="center"/>
    </xf>
    <xf numFmtId="0" fontId="12" fillId="8" borderId="4" xfId="0" applyFont="1" applyFill="1" applyBorder="1" applyAlignment="1">
      <alignment horizontal="right" vertical="center"/>
    </xf>
    <xf numFmtId="0" fontId="12" fillId="8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26" fillId="10" borderId="4" xfId="14" applyFont="1" applyFill="1" applyBorder="1" applyAlignment="1">
      <alignment horizontal="center" vertical="center" wrapText="1"/>
    </xf>
    <xf numFmtId="0" fontId="26" fillId="10" borderId="29" xfId="14" applyFont="1" applyFill="1" applyBorder="1" applyAlignment="1">
      <alignment horizontal="center" vertical="center" wrapText="1"/>
    </xf>
    <xf numFmtId="0" fontId="26" fillId="10" borderId="2" xfId="14" applyFont="1" applyFill="1" applyBorder="1" applyAlignment="1">
      <alignment horizontal="center" vertical="center" wrapText="1"/>
    </xf>
    <xf numFmtId="0" fontId="26" fillId="10" borderId="4" xfId="14" applyFont="1" applyFill="1" applyBorder="1" applyAlignment="1">
      <alignment horizontal="justify" vertical="center" wrapText="1"/>
    </xf>
    <xf numFmtId="0" fontId="26" fillId="10" borderId="29" xfId="14" applyFont="1" applyFill="1" applyBorder="1" applyAlignment="1">
      <alignment horizontal="justify" vertical="center" wrapText="1"/>
    </xf>
    <xf numFmtId="0" fontId="26" fillId="10" borderId="2" xfId="14" applyFont="1" applyFill="1" applyBorder="1" applyAlignment="1">
      <alignment horizontal="justify" vertical="center" wrapText="1"/>
    </xf>
    <xf numFmtId="0" fontId="5" fillId="6" borderId="1" xfId="14" applyFont="1" applyFill="1" applyBorder="1" applyAlignment="1">
      <alignment horizontal="center" vertical="center" wrapText="1"/>
    </xf>
    <xf numFmtId="171" fontId="7" fillId="6" borderId="1" xfId="14" applyNumberFormat="1" applyFont="1" applyFill="1" applyBorder="1" applyAlignment="1">
      <alignment horizontal="center" vertical="center" wrapText="1"/>
    </xf>
    <xf numFmtId="0" fontId="11" fillId="7" borderId="1" xfId="14" applyFont="1" applyFill="1" applyBorder="1" applyAlignment="1">
      <alignment horizontal="right" vertical="center"/>
    </xf>
    <xf numFmtId="165" fontId="26" fillId="10" borderId="4" xfId="15" applyFont="1" applyFill="1" applyBorder="1" applyAlignment="1">
      <alignment horizontal="center" vertical="center" wrapText="1"/>
    </xf>
    <xf numFmtId="165" fontId="26" fillId="10" borderId="29" xfId="15" applyFont="1" applyFill="1" applyBorder="1" applyAlignment="1">
      <alignment horizontal="center" vertical="center" wrapText="1"/>
    </xf>
    <xf numFmtId="165" fontId="26" fillId="10" borderId="2" xfId="15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8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/>
    </xf>
    <xf numFmtId="42" fontId="0" fillId="8" borderId="1" xfId="0" applyNumberFormat="1" applyFill="1" applyBorder="1" applyAlignment="1">
      <alignment horizontal="center"/>
    </xf>
    <xf numFmtId="0" fontId="18" fillId="0" borderId="1" xfId="25" applyFont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</cellXfs>
  <cellStyles count="26">
    <cellStyle name="Hipervínculo 2" xfId="4" xr:uid="{00000000-0005-0000-0000-000001000000}"/>
    <cellStyle name="Millares [0]" xfId="1" builtinId="6"/>
    <cellStyle name="Millares [0] 2" xfId="13" xr:uid="{00000000-0005-0000-0000-000004000000}"/>
    <cellStyle name="Millares 11 2" xfId="10" xr:uid="{00000000-0005-0000-0000-000005000000}"/>
    <cellStyle name="Millares 2" xfId="15" xr:uid="{00000000-0005-0000-0000-000006000000}"/>
    <cellStyle name="Millares 57" xfId="17" xr:uid="{00000000-0005-0000-0000-000007000000}"/>
    <cellStyle name="Moneda [0]" xfId="2" builtinId="7"/>
    <cellStyle name="Moneda [0] 2" xfId="11" xr:uid="{00000000-0005-0000-0000-000009000000}"/>
    <cellStyle name="Moneda [0] 2 2" xfId="22" xr:uid="{00000000-0005-0000-0000-00000A000000}"/>
    <cellStyle name="Moneda [0] 3" xfId="18" xr:uid="{00000000-0005-0000-0000-00000B000000}"/>
    <cellStyle name="Moneda [0] 3 2" xfId="20" xr:uid="{00000000-0005-0000-0000-00000C000000}"/>
    <cellStyle name="Moneda 101" xfId="19" xr:uid="{00000000-0005-0000-0000-00000D000000}"/>
    <cellStyle name="Moneda 14" xfId="16" xr:uid="{00000000-0005-0000-0000-00000E000000}"/>
    <cellStyle name="Moneda 2 39" xfId="12" xr:uid="{00000000-0005-0000-0000-00000F000000}"/>
    <cellStyle name="Normal" xfId="0" builtinId="0"/>
    <cellStyle name="Normal 10" xfId="5" xr:uid="{00000000-0005-0000-0000-000011000000}"/>
    <cellStyle name="Normal 14" xfId="23" xr:uid="{00000000-0005-0000-0000-000012000000}"/>
    <cellStyle name="Normal 2" xfId="7" xr:uid="{00000000-0005-0000-0000-000013000000}"/>
    <cellStyle name="Normal 2 10 2" xfId="8" xr:uid="{00000000-0005-0000-0000-000014000000}"/>
    <cellStyle name="Normal 2 10 2 2" xfId="14" xr:uid="{00000000-0005-0000-0000-000015000000}"/>
    <cellStyle name="Normal 3" xfId="6" xr:uid="{00000000-0005-0000-0000-000016000000}"/>
    <cellStyle name="Normal 3 2" xfId="21" xr:uid="{00000000-0005-0000-0000-000017000000}"/>
    <cellStyle name="Normal 4 3" xfId="9" xr:uid="{00000000-0005-0000-0000-000018000000}"/>
    <cellStyle name="Normal 5" xfId="25" xr:uid="{00000000-0005-0000-0000-000019000000}"/>
    <cellStyle name="Porcentaje" xfId="3" builtinId="5"/>
    <cellStyle name="Porcentual 9" xfId="24" xr:uid="{00000000-0005-0000-0000-00001C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CD05A"/>
      <color rgb="FFFFC00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/G/Area%20Proyectos/A/AiuBPMarco9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CIFI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des99\FUENTE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-FS-COBAES-1.woodgroup.com\DATA\2.%20PROJECTS\ECP\P09-10\OT-042\Electrical\Calculations\FEEDERS\YUM-5208725-11042-IB-ELE-MC-001-R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vanalejandroquintero/Library/Caches/TemporaryItems/Outlook%20Temp/Jas/PD1028%20TRABAJO/PDdn/MODULE%20500/ANEXO-2-CALC-IT-350-4006470-R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GERENCIA\GEMP\AVEC\AVEC2000\Jupter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AppData/Local/Microsoft/Windows/Temporary%20Internet%20Files/Content.Outlook/4EQYZPIU/C/Users/jairocardenas/Downloads/Opinzon/c/GRCESAR/OPTIMIZA/MODELO/Enedic00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Users/Paola%20Pati&#241;o/AppData/Local/Microsoft/Windows/Temporary%20Internet%20Files/Content.Outlook/EGT9VZJ0/2kprincipal/licitaciones2/Datos/LICITACIONES/Planes%20de%20accion/DATOS/Equipos/COSTO%20DE%20PROPIEDAD?36E134FB" TargetMode="External"/><Relationship Id="rId1" Type="http://schemas.openxmlformats.org/officeDocument/2006/relationships/externalLinkPath" Target="file:///\\36E134FB\COSTO%20DE%20PROPIEDAD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ogram"/>
      <sheetName val="COSTOS"/>
      <sheetName val="EVA"/>
    </sheetNames>
    <sheetDataSet>
      <sheetData sheetId="0" refreshError="1">
        <row r="338">
          <cell r="C338" t="str">
            <v>Activos</v>
          </cell>
          <cell r="D338">
            <v>9750</v>
          </cell>
        </row>
        <row r="339">
          <cell r="C339" t="str">
            <v>Direcc.</v>
          </cell>
          <cell r="D339">
            <v>53970</v>
          </cell>
        </row>
        <row r="340">
          <cell r="C340" t="str">
            <v>Admon</v>
          </cell>
          <cell r="D340">
            <v>48583.5</v>
          </cell>
        </row>
        <row r="341">
          <cell r="C341" t="str">
            <v>Topog</v>
          </cell>
          <cell r="D341">
            <v>0</v>
          </cell>
        </row>
        <row r="342">
          <cell r="C342" t="str">
            <v>Taller</v>
          </cell>
          <cell r="D342">
            <v>2898</v>
          </cell>
        </row>
        <row r="343">
          <cell r="C343" t="str">
            <v>Operad.</v>
          </cell>
          <cell r="D343">
            <v>0</v>
          </cell>
        </row>
        <row r="344">
          <cell r="C344" t="str">
            <v>Vigilan.</v>
          </cell>
          <cell r="D344">
            <v>10836</v>
          </cell>
        </row>
        <row r="345">
          <cell r="C345" t="str">
            <v>Prestac</v>
          </cell>
          <cell r="D345">
            <v>66283.875</v>
          </cell>
        </row>
        <row r="346">
          <cell r="C346" t="str">
            <v>Honor</v>
          </cell>
          <cell r="D346">
            <v>6700</v>
          </cell>
        </row>
        <row r="347">
          <cell r="C347" t="str">
            <v>Impues</v>
          </cell>
          <cell r="D347">
            <v>98630.90675611388</v>
          </cell>
        </row>
        <row r="348">
          <cell r="C348" t="str">
            <v>Arrend</v>
          </cell>
          <cell r="D348">
            <v>11295</v>
          </cell>
        </row>
        <row r="349">
          <cell r="C349" t="str">
            <v>Segur</v>
          </cell>
          <cell r="D349">
            <v>30840.71727788596</v>
          </cell>
        </row>
        <row r="350">
          <cell r="C350" t="str">
            <v>Sevic</v>
          </cell>
          <cell r="D350">
            <v>7366.9087499999996</v>
          </cell>
        </row>
        <row r="351">
          <cell r="C351" t="str">
            <v>Legal</v>
          </cell>
          <cell r="D351">
            <v>1.1868038433000001</v>
          </cell>
        </row>
        <row r="352">
          <cell r="C352" t="str">
            <v>Manten</v>
          </cell>
          <cell r="D352">
            <v>1283.2009599999999</v>
          </cell>
        </row>
        <row r="353">
          <cell r="C353" t="str">
            <v>Adecu</v>
          </cell>
          <cell r="D353">
            <v>6090</v>
          </cell>
        </row>
        <row r="354">
          <cell r="C354" t="str">
            <v>Viaje</v>
          </cell>
          <cell r="D354">
            <v>3030</v>
          </cell>
        </row>
        <row r="355">
          <cell r="C355" t="str">
            <v>Divers</v>
          </cell>
          <cell r="D355">
            <v>132161.02532999997</v>
          </cell>
        </row>
        <row r="356">
          <cell r="C356" t="str">
            <v>Financ.</v>
          </cell>
          <cell r="D356">
            <v>360.00599999999997</v>
          </cell>
        </row>
        <row r="357">
          <cell r="C357" t="str">
            <v>Costos</v>
          </cell>
          <cell r="D357">
            <v>68623.484200000006</v>
          </cell>
        </row>
      </sheetData>
      <sheetData sheetId="1" refreshError="1">
        <row r="120">
          <cell r="B120">
            <v>608.87199999999996</v>
          </cell>
          <cell r="C120">
            <v>1834.31</v>
          </cell>
          <cell r="D120">
            <v>1512.259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</sheetData>
      <sheetData sheetId="2" refreshError="1"/>
      <sheetData sheetId="3" refreshError="1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V6">
            <v>19</v>
          </cell>
          <cell r="W6">
            <v>20</v>
          </cell>
          <cell r="X6">
            <v>21</v>
          </cell>
          <cell r="Y6">
            <v>22</v>
          </cell>
          <cell r="Z6">
            <v>23</v>
          </cell>
          <cell r="AA6">
            <v>24</v>
          </cell>
          <cell r="AB6">
            <v>25</v>
          </cell>
          <cell r="AC6">
            <v>26</v>
          </cell>
          <cell r="AD6">
            <v>27</v>
          </cell>
        </row>
        <row r="39">
          <cell r="D39">
            <v>1730.192047133291</v>
          </cell>
          <cell r="E39">
            <v>0</v>
          </cell>
          <cell r="F39">
            <v>568.1776190974831</v>
          </cell>
          <cell r="G39">
            <v>1711.712623485239</v>
          </cell>
          <cell r="H39">
            <v>1411.1861246349654</v>
          </cell>
          <cell r="I39">
            <v>288.36534118888187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-163.02452898987548</v>
          </cell>
        </row>
        <row r="56">
          <cell r="D56">
            <v>-767.6282221604198</v>
          </cell>
          <cell r="E56">
            <v>-974.18899821035302</v>
          </cell>
          <cell r="F56">
            <v>-1650.8315993601529</v>
          </cell>
          <cell r="G56">
            <v>-1128.6689947358216</v>
          </cell>
          <cell r="H56">
            <v>-362.41393413528147</v>
          </cell>
          <cell r="I56">
            <v>0</v>
          </cell>
          <cell r="J56">
            <v>0</v>
          </cell>
          <cell r="K56">
            <v>-0.16814699999999999</v>
          </cell>
          <cell r="L56">
            <v>0</v>
          </cell>
          <cell r="M56">
            <v>-0.61653900000000006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-4.0400000000000001E-9</v>
          </cell>
        </row>
        <row r="58">
          <cell r="D58">
            <v>962.5638249728712</v>
          </cell>
          <cell r="E58">
            <v>-11.625173237481818</v>
          </cell>
          <cell r="F58">
            <v>-1094.2791535001516</v>
          </cell>
          <cell r="G58">
            <v>-511.23552475073416</v>
          </cell>
          <cell r="H58">
            <v>537.53666574894964</v>
          </cell>
          <cell r="I58">
            <v>825.90200693783152</v>
          </cell>
          <cell r="J58">
            <v>825.90200693783152</v>
          </cell>
          <cell r="K58">
            <v>825.73385993783154</v>
          </cell>
          <cell r="L58">
            <v>825.73385993783154</v>
          </cell>
          <cell r="M58">
            <v>825.11732093783155</v>
          </cell>
          <cell r="N58">
            <v>825.11732093783155</v>
          </cell>
          <cell r="O58">
            <v>825.11732093783155</v>
          </cell>
          <cell r="P58">
            <v>825.11732093783155</v>
          </cell>
          <cell r="Q58">
            <v>825.11732093783155</v>
          </cell>
          <cell r="R58">
            <v>825.11732093783155</v>
          </cell>
          <cell r="S58">
            <v>825.11732093783155</v>
          </cell>
          <cell r="T58">
            <v>825.11732093783155</v>
          </cell>
          <cell r="U58">
            <v>825.11732093783155</v>
          </cell>
          <cell r="V58">
            <v>825.11732093783155</v>
          </cell>
          <cell r="W58">
            <v>825.11732093783155</v>
          </cell>
          <cell r="X58">
            <v>825.11732093783155</v>
          </cell>
          <cell r="Y58">
            <v>825.11732093783155</v>
          </cell>
          <cell r="Z58">
            <v>825.11732093783155</v>
          </cell>
          <cell r="AA58">
            <v>825.11732093783155</v>
          </cell>
          <cell r="AB58">
            <v>825.11732093783155</v>
          </cell>
          <cell r="AC58">
            <v>825.11732093783155</v>
          </cell>
          <cell r="AD58">
            <v>662.09279194391604</v>
          </cell>
        </row>
        <row r="61">
          <cell r="D61">
            <v>962.5638249728712</v>
          </cell>
          <cell r="E61">
            <v>254.53053020849541</v>
          </cell>
          <cell r="F61">
            <v>-292.44877143628497</v>
          </cell>
          <cell r="G61">
            <v>149.81697550795735</v>
          </cell>
          <cell r="H61">
            <v>681.71933634339052</v>
          </cell>
          <cell r="I61">
            <v>825.90200693783152</v>
          </cell>
          <cell r="J61">
            <v>825.90200693783152</v>
          </cell>
          <cell r="K61">
            <v>825.73385993783154</v>
          </cell>
          <cell r="L61">
            <v>825.73385993783154</v>
          </cell>
          <cell r="M61">
            <v>825.11732093783155</v>
          </cell>
          <cell r="N61">
            <v>825.11732093783155</v>
          </cell>
          <cell r="O61">
            <v>825.11732093783155</v>
          </cell>
          <cell r="P61">
            <v>825.11732093783155</v>
          </cell>
          <cell r="Q61">
            <v>825.11732093783155</v>
          </cell>
          <cell r="R61">
            <v>825.11732093783155</v>
          </cell>
          <cell r="S61">
            <v>825.11732093783155</v>
          </cell>
          <cell r="T61">
            <v>825.11732093783155</v>
          </cell>
          <cell r="U61">
            <v>825.11732093783155</v>
          </cell>
          <cell r="V61">
            <v>825.11732093783155</v>
          </cell>
          <cell r="W61">
            <v>825.11732093783155</v>
          </cell>
          <cell r="X61">
            <v>825.11732093783155</v>
          </cell>
          <cell r="Y61">
            <v>825.11732093783155</v>
          </cell>
          <cell r="Z61">
            <v>825.11732093783155</v>
          </cell>
          <cell r="AA61">
            <v>825.11732093783155</v>
          </cell>
          <cell r="AB61">
            <v>825.11732093783155</v>
          </cell>
          <cell r="AC61">
            <v>825.11732093783155</v>
          </cell>
          <cell r="AD61">
            <v>662.09279194391604</v>
          </cell>
        </row>
        <row r="95">
          <cell r="F95">
            <v>412.9</v>
          </cell>
          <cell r="G95">
            <v>367</v>
          </cell>
          <cell r="H95">
            <v>321.10000000000002</v>
          </cell>
          <cell r="I95">
            <v>232</v>
          </cell>
          <cell r="K95">
            <v>3.0149999999999997</v>
          </cell>
        </row>
        <row r="96">
          <cell r="F96">
            <v>404.6</v>
          </cell>
          <cell r="G96">
            <v>358.70000000000005</v>
          </cell>
          <cell r="H96">
            <v>312.8</v>
          </cell>
          <cell r="I96">
            <v>223.7</v>
          </cell>
        </row>
        <row r="97">
          <cell r="F97">
            <v>396.3</v>
          </cell>
          <cell r="G97">
            <v>350.4</v>
          </cell>
          <cell r="H97">
            <v>304.5</v>
          </cell>
          <cell r="I97">
            <v>215.3</v>
          </cell>
        </row>
        <row r="98">
          <cell r="H98">
            <v>5339</v>
          </cell>
          <cell r="I98">
            <v>7.0000000000000007E-2</v>
          </cell>
        </row>
        <row r="99">
          <cell r="F99" t="str">
            <v>Localizacion Dato</v>
          </cell>
          <cell r="H99">
            <v>404.642</v>
          </cell>
          <cell r="I99">
            <v>404.642</v>
          </cell>
        </row>
        <row r="103">
          <cell r="F103">
            <v>30</v>
          </cell>
          <cell r="G103">
            <v>45</v>
          </cell>
          <cell r="H103">
            <v>60</v>
          </cell>
          <cell r="I103">
            <v>90</v>
          </cell>
        </row>
        <row r="104">
          <cell r="F104">
            <v>146.9</v>
          </cell>
          <cell r="G104">
            <v>119.85</v>
          </cell>
          <cell r="H104">
            <v>92.8</v>
          </cell>
          <cell r="I104">
            <v>40.4</v>
          </cell>
        </row>
        <row r="105">
          <cell r="F105">
            <v>412.9</v>
          </cell>
          <cell r="G105">
            <v>367</v>
          </cell>
          <cell r="H105">
            <v>321.10000000000002</v>
          </cell>
          <cell r="I105">
            <v>232</v>
          </cell>
        </row>
        <row r="106">
          <cell r="F106">
            <v>487.4</v>
          </cell>
          <cell r="G106">
            <v>457.25</v>
          </cell>
          <cell r="H106">
            <v>427.1</v>
          </cell>
          <cell r="I106">
            <v>368.5</v>
          </cell>
        </row>
        <row r="109">
          <cell r="G109">
            <v>0</v>
          </cell>
          <cell r="H109">
            <v>3752.1</v>
          </cell>
        </row>
        <row r="110">
          <cell r="G110">
            <v>7.0000000000000007E-2</v>
          </cell>
          <cell r="H110">
            <v>5339</v>
          </cell>
        </row>
        <row r="111">
          <cell r="G111">
            <v>0.1</v>
          </cell>
          <cell r="H111">
            <v>4193.5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VR"/>
      <sheetName val="Hoja2"/>
      <sheetName val="OPCIONES DE SIMULACION"/>
      <sheetName val="COSTOS DE TRANSPORTE"/>
      <sheetName val="BOUNDS &amp; ROWS"/>
      <sheetName val="COMPRA MATERIA PRIMA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AIU"/>
      <sheetName val="CALCULO SALARIO"/>
      <sheetName val="A_A310"/>
      <sheetName val="A_G105"/>
      <sheetName val="A_G200"/>
      <sheetName val="PARAMETROS"/>
      <sheetName val="MATRIZ"/>
      <sheetName val="Resultados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Prestaciones y AIU"/>
      <sheetName val="Tabla5"/>
      <sheetName val="Estimado"/>
      <sheetName val="SABANA"/>
      <sheetName val="RESUMEN"/>
      <sheetName val="pressure"/>
      <sheetName val="140 kbbld Cus,BCF22"/>
      <sheetName val="Equip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Tabla"/>
      <sheetName val="Settings"/>
      <sheetName val="original_sist"/>
      <sheetName val="FUENTE1"/>
      <sheetName val="Parámetros Formato"/>
      <sheetName val="DatosEntrada"/>
      <sheetName val="PRECIOS PLAN."/>
      <sheetName val="#¡REF"/>
      <sheetName val="CAR"/>
      <sheetName val="RESUMEN BALANZA "/>
      <sheetName val="PRECIOS_PLAN_"/>
      <sheetName val="RESUMEN_BALANZA_"/>
      <sheetName val="VENTAS NACIONALES 2010"/>
      <sheetName val="Sal_Integ "/>
      <sheetName val="PSM Monthly"/>
      <sheetName val="TIPO"/>
      <sheetName val="140_kbbld_Cus,BCF22"/>
      <sheetName val="ALIMENTACION"/>
      <sheetName val="tub"/>
      <sheetName val="MAT"/>
      <sheetName val="calculation"/>
      <sheetName val="Calculo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"/>
      <sheetName val="7422CW00"/>
      <sheetName val="Inf. entrada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Input"/>
      <sheetName val="PRECIOS_PLAN_1"/>
      <sheetName val="RESUMEN_BALANZA_1"/>
      <sheetName val="PSM_Monthly"/>
      <sheetName val="CARBOCOL"/>
      <sheetName val="Par"/>
      <sheetName val="Hoja4"/>
      <sheetName val="Fase1"/>
      <sheetName val="PTRheologyInBHA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Hoja3"/>
      <sheetName val="1.Herramientas"/>
      <sheetName val="1.Materiales o Consumibles"/>
      <sheetName val="PROG_TEMPRANO"/>
      <sheetName val="%FISICO EJECUTADO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Bases de Datos"/>
      <sheetName val="TablasListas"/>
      <sheetName val="Estrategia"/>
      <sheetName val="Alcantarillas"/>
      <sheetName val="CorpTax"/>
      <sheetName val="RESUMEN OFERTA"/>
      <sheetName val="Costos"/>
      <sheetName val="BDHH"/>
      <sheetName val="REVISIONES"/>
      <sheetName val="Listas"/>
      <sheetName val="CategoriasProyectos"/>
      <sheetName val="prestaciones"/>
      <sheetName val="Salarios"/>
      <sheetName val="seguros"/>
      <sheetName val="C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ALCULO CONDUCTORES"/>
      <sheetName val="CABLES"/>
      <sheetName val="MOTORES"/>
      <sheetName val="MOV"/>
      <sheetName val="Impedancias NEC"/>
      <sheetName val="ductos"/>
      <sheetName val="INT"/>
      <sheetName val="REVISIONES"/>
      <sheetName val="Hoja1"/>
      <sheetName val="Hoja2"/>
      <sheetName val="DIST"/>
      <sheetName val="DATOS"/>
      <sheetName val="C21_A310"/>
      <sheetName val="C21_G115"/>
      <sheetName val="C21_G220"/>
    </sheetNames>
    <sheetDataSet>
      <sheetData sheetId="0"/>
      <sheetData sheetId="1"/>
      <sheetData sheetId="2">
        <row r="69">
          <cell r="A69">
            <v>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d Lifting Lug"/>
      <sheetName val="59y22%"/>
      <sheetName val="Listado de Obras de Arte La Y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Resultados"/>
      <sheetName val="REV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  <sheetName val="API93"/>
      <sheetName val="BASE"/>
      <sheetName val="CAPEX ACACIAS 90K"/>
      <sheetName val="list"/>
      <sheetName val="DIARIO"/>
      <sheetName val="MANO DE OBRA"/>
      <sheetName val="CAPEX CHICHIMENE 100K"/>
      <sheetName val="EQUIPOS"/>
      <sheetName val="DMS-C"/>
      <sheetName val="Lists"/>
      <sheetName val="recurso OT 4"/>
      <sheetName val="UNIDAD DE MEDIDAS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7422CW00"/>
      <sheetName val="RECURSOS"/>
      <sheetName val="PRECIARIO"/>
      <sheetName val="CRUDOS"/>
      <sheetName val="TERCEROS 02_12"/>
      <sheetName val="H4 Inf Adicional KP"/>
      <sheetName val="Jupter3b"/>
      <sheetName val="DISCOUNTS"/>
      <sheetName val="CTRL ACTAS"/>
      <sheetName val="LISTA DE RECURSOS"/>
      <sheetName val="LISTA DE ACTIVIDADES"/>
      <sheetName val="LISTAS DE IMPRODUCTIVIDADES"/>
      <sheetName val="ODS"/>
      <sheetName val="Hoja1 (2)"/>
      <sheetName val="Hoja3 (2)"/>
    </sheetNames>
    <sheetDataSet>
      <sheetData sheetId="0" refreshError="1"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Análisis_determinístico"/>
      <sheetName val="Modelo_financiero"/>
      <sheetName val="Hoja2"/>
      <sheetName val="API93"/>
      <sheetName val="PSM Monthly"/>
      <sheetName val="Análisis_determinístico1"/>
      <sheetName val="Modelo_financiero1"/>
      <sheetName val="1. MODELO 60KB"/>
      <sheetName val="BHA"/>
      <sheetName val="TABLA5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Main"/>
      <sheetName val="CorpTax"/>
      <sheetName val="Input"/>
      <sheetName val="EMPRESA"/>
      <sheetName val="Tablas"/>
      <sheetName val="Cronograma"/>
      <sheetName val="Modelo Financiero Determ. "/>
      <sheetName val="#¡REF"/>
      <sheetName val="PYF100-2"/>
      <sheetName val="CrudosA"/>
      <sheetName val="casosWTI"/>
      <sheetName val="APU"/>
      <sheetName val="DCurva"/>
      <sheetName val="Inf.Semanal"/>
      <sheetName val="Listas Desplegables"/>
      <sheetName val="Parámetros Formato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Parametr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INGENIERÍA"/>
      <sheetName val="Admin Cost Flow"/>
      <sheetName val="PLAN_CARGUE_RIS_(for_nuevo)2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DATABASE"/>
      <sheetName val="PROYECTOS TRÁNSITO"/>
      <sheetName val="Referencia Sistemas"/>
      <sheetName val="F.Caja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BENEF. DE ESPEC.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EQUIPOS"/>
      <sheetName val="WRut"/>
      <sheetName val="PRESUPUESTO 2O16"/>
      <sheetName val="BASE CG1"/>
      <sheetName val="Menu"/>
      <sheetName val="OT"/>
      <sheetName val="Par"/>
      <sheetName val="Siglas"/>
      <sheetName val="POZO 7959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Mano de Obra"/>
      <sheetName val="Salario"/>
      <sheetName val="MAMPO 1"/>
      <sheetName val="DATOSBP"/>
      <sheetName val="DATOSPB"/>
      <sheetName val="LISTA OTS"/>
      <sheetName val="C. IMPORTADAS"/>
      <sheetName val="Parámetros Formato "/>
      <sheetName val="RESERVAS Y PRODUCCIONES"/>
      <sheetName val="7422CW00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TABLAS (3)"/>
      <sheetName val="REG (2)"/>
      <sheetName val="Tablas (2)"/>
      <sheetName val="TOTAL_AREA_PORTAFOLIO_ORIGINAL"/>
      <sheetName val="Referencia_Sistemas"/>
      <sheetName val="Admin_Cost_Flow"/>
      <sheetName val="COMPRA_MATERIA_PRIMA2"/>
      <sheetName val="DATOS_BASE_ABA"/>
      <sheetName val="1.1"/>
      <sheetName val="EQUIPO"/>
      <sheetName val="TUBERIA"/>
      <sheetName val="MATERIALES"/>
      <sheetName val="PROYECTOS_TRÁNSITO1"/>
      <sheetName val="LISTA_DE_LAS_MACROS_"/>
      <sheetName val="OBRA CIVIL RQ 06"/>
      <sheetName val="FORMULA Marzo 07"/>
      <sheetName val="TASA"/>
      <sheetName val="Ordenes Internas"/>
      <sheetName val="Pañete Impermeabilizado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GRAFICAS GEC"/>
      <sheetName val="Matriz RAM"/>
      <sheetName val="parametros de formato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C_CTL"/>
      <sheetName val="TRACK"/>
      <sheetName val="HH_HM"/>
      <sheetName val="WKL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PLANTILLA PCC 2016-2018"/>
      <sheetName val="PLANTILLA PCC 2016-2018 RUBIALE"/>
      <sheetName val="td gastos"/>
      <sheetName val="td proyect"/>
      <sheetName val="ListaDesplegable"/>
      <sheetName val="Densidad -TRAFO"/>
      <sheetName val="MUESTREOS"/>
      <sheetName val="TARIFAS 2015"/>
      <sheetName val="SALARIOS"/>
      <sheetName val="Modelo financiero Alt 1"/>
      <sheetName val="Hoja4"/>
      <sheetName val="Civil"/>
      <sheetName val="resumen p4H"/>
      <sheetName val="Form5 _Pág_ 2"/>
      <sheetName val="Form5 _Pág_ 1"/>
      <sheetName val="INSTRUCTIVO Para el Usuario"/>
      <sheetName val="Datos no borrar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  <sheetName val="BasesdeDatos"/>
      <sheetName val="ARCADIS"/>
      <sheetName val="INSUMOS"/>
      <sheetName val="CECOS"/>
      <sheetName val="DATA"/>
      <sheetName val="presup"/>
      <sheetName val="MARGEN"/>
      <sheetName val="Modelo_financiero5"/>
      <sheetName val="Parámetros_Formato3"/>
      <sheetName val="TBG_+_NO_TBG_20113"/>
      <sheetName val="Plan_Hitos_despues_del_pma3"/>
      <sheetName val="Variables"/>
      <sheetName val="OBRA_CIVIL_RQ_06"/>
      <sheetName val="CECOS_SOP"/>
      <sheetName val="Mano_de_Obra"/>
      <sheetName val="CRUDOS_MES_EVALUADO1"/>
      <sheetName val="COSTOS_DE_TRANSPORTE2"/>
      <sheetName val="3) Carteras"/>
      <sheetName val="Listas Formato CENIT"/>
      <sheetName val="4) Nivel de Riesgo"/>
      <sheetName val="ITEM"/>
      <sheetName val="MUNICIPIOS"/>
      <sheetName val="SURVEY"/>
      <sheetName val="28-feb-2010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COSTOS"/>
      <sheetName val="CUADRILLAS"/>
      <sheetName val="Titles"/>
      <sheetName val="FBPS SINCOR"/>
      <sheetName val="BID UNIT RATE"/>
      <sheetName val="SCOPE"/>
      <sheetName val="Hoja 1 "/>
      <sheetName val="Portada"/>
      <sheetName val="TARIFAS2018"/>
      <sheetName val="Tabla datos formato"/>
      <sheetName val="T.D.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24">
          <cell r="B224" t="str">
            <v>MES No: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>
        <row r="224">
          <cell r="B224" t="str">
            <v>MES No:</v>
          </cell>
        </row>
      </sheetData>
      <sheetData sheetId="217" refreshError="1"/>
      <sheetData sheetId="218" refreshError="1"/>
      <sheetData sheetId="219" refreshError="1"/>
      <sheetData sheetId="220" refreshError="1"/>
      <sheetData sheetId="221">
        <row r="224">
          <cell r="B224" t="str">
            <v>MES No: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>
        <row r="224">
          <cell r="B224" t="str">
            <v>MES No:</v>
          </cell>
        </row>
      </sheetData>
      <sheetData sheetId="242">
        <row r="224">
          <cell r="B224" t="str">
            <v>MES No:</v>
          </cell>
        </row>
      </sheetData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224">
          <cell r="B224" t="str">
            <v>MES No:</v>
          </cell>
        </row>
      </sheetData>
      <sheetData sheetId="260">
        <row r="224">
          <cell r="B224" t="str">
            <v>MES No:</v>
          </cell>
        </row>
      </sheetData>
      <sheetData sheetId="261">
        <row r="224">
          <cell r="B224" t="str">
            <v>MES No:</v>
          </cell>
        </row>
      </sheetData>
      <sheetData sheetId="262">
        <row r="224">
          <cell r="B224" t="str">
            <v>MES No:</v>
          </cell>
        </row>
      </sheetData>
      <sheetData sheetId="263">
        <row r="224">
          <cell r="B224" t="str">
            <v>MES No:</v>
          </cell>
        </row>
      </sheetData>
      <sheetData sheetId="264" refreshError="1"/>
      <sheetData sheetId="265">
        <row r="224">
          <cell r="B224" t="str">
            <v>MES No:</v>
          </cell>
        </row>
      </sheetData>
      <sheetData sheetId="266">
        <row r="224">
          <cell r="B224" t="str">
            <v>MES No:</v>
          </cell>
        </row>
      </sheetData>
      <sheetData sheetId="267" refreshError="1"/>
      <sheetData sheetId="268"/>
      <sheetData sheetId="269">
        <row r="224">
          <cell r="B224" t="str">
            <v>MES No:</v>
          </cell>
        </row>
      </sheetData>
      <sheetData sheetId="270">
        <row r="224">
          <cell r="B224" t="str">
            <v>MES No:</v>
          </cell>
        </row>
      </sheetData>
      <sheetData sheetId="271">
        <row r="224">
          <cell r="B224" t="str">
            <v>MES No:</v>
          </cell>
        </row>
      </sheetData>
      <sheetData sheetId="272">
        <row r="224">
          <cell r="B224" t="str">
            <v>MES No:</v>
          </cell>
        </row>
      </sheetData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>
        <row r="224">
          <cell r="B224" t="str">
            <v>MES No:</v>
          </cell>
        </row>
      </sheetData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>
        <row r="224">
          <cell r="B224" t="str">
            <v>MES No:</v>
          </cell>
        </row>
      </sheetData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>
        <row r="224">
          <cell r="B224" t="str">
            <v>MES No:</v>
          </cell>
        </row>
      </sheetData>
      <sheetData sheetId="418">
        <row r="224">
          <cell r="B224" t="str">
            <v>MES No:</v>
          </cell>
        </row>
      </sheetData>
      <sheetData sheetId="419">
        <row r="224">
          <cell r="B224" t="str">
            <v>MES No:</v>
          </cell>
        </row>
      </sheetData>
      <sheetData sheetId="420">
        <row r="224">
          <cell r="B224" t="str">
            <v>MES No:</v>
          </cell>
        </row>
      </sheetData>
      <sheetData sheetId="421">
        <row r="224">
          <cell r="B224" t="str">
            <v>MES No:</v>
          </cell>
        </row>
      </sheetData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>
        <row r="224">
          <cell r="B224" t="str">
            <v>MES No:</v>
          </cell>
        </row>
      </sheetData>
      <sheetData sheetId="446">
        <row r="224">
          <cell r="B224" t="str">
            <v>MES No:</v>
          </cell>
        </row>
      </sheetData>
      <sheetData sheetId="447">
        <row r="224">
          <cell r="B224" t="str">
            <v>MES No:</v>
          </cell>
        </row>
      </sheetData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LAN CARGUE RIS (for nuevo)"/>
      <sheetName val="Análisis determinístico"/>
      <sheetName val="Modelo financiero"/>
      <sheetName val="Análisis_determinístico"/>
      <sheetName val="PLAN_CARGUE_RIS_(for_nuevo)"/>
      <sheetName val="Modelo_financiero"/>
      <sheetName val="Resumen"/>
      <sheetName val="PLANILLA"/>
      <sheetName val="TALLA"/>
      <sheetName val="Hoja3"/>
      <sheetName val="GCB2000"/>
      <sheetName val="PLAN_CARGUE_RIS_(for_nuevo)2"/>
      <sheetName val="Análisis_determinístico1"/>
      <sheetName val="PLAN_CARGUE_RIS_(for_nuevo)1"/>
      <sheetName val="Modelo_financiero1"/>
      <sheetName val="Modelo Financiero Determ. "/>
      <sheetName val="Listas Desplegables"/>
      <sheetName val="Admin Cost Flow"/>
      <sheetName val="Parametros"/>
      <sheetName val="INSP TUBERIAS"/>
      <sheetName val="envío"/>
      <sheetName val="API93"/>
      <sheetName val="PSM Monthly"/>
      <sheetName val="Hoja2"/>
      <sheetName val="1. MODELO 60KB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TABLA5"/>
      <sheetName val="DCurva"/>
      <sheetName val="Inf.Semanal"/>
      <sheetName val="#¡REF"/>
      <sheetName val="PYF100-2"/>
      <sheetName val="CrudosA"/>
      <sheetName val="casosWTI"/>
      <sheetName val="APU"/>
      <sheetName val=""/>
      <sheetName val="Parámetros Formato"/>
      <sheetName val="Main"/>
      <sheetName val="CorpTax"/>
      <sheetName val="Input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VAR"/>
      <sheetName val="TIPO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Análisis_determinístico2"/>
      <sheetName val="Modelo_financiero2"/>
      <sheetName val="Listas_Desplegables"/>
      <sheetName val="Modelo_Financiero_Determ__"/>
      <sheetName val="PROYECTOS TRÁNSITO"/>
      <sheetName val="LISTA DE LAS MACROS "/>
      <sheetName val="PARÁMETROS (2)"/>
      <sheetName val="PARÁMETROS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PLAN MENSUAL"/>
      <sheetName val="Modelo financiero-Alter_3"/>
      <sheetName val="CECOS SOP"/>
      <sheetName val="EMPRESA"/>
      <sheetName val="Cronograma"/>
      <sheetName val="SEGUIMIENTO"/>
      <sheetName val="Malas Prácticas eliminadas"/>
      <sheetName val="Plan Anual Mantto"/>
      <sheetName val="F.Caja"/>
      <sheetName val="FORMULAS1"/>
      <sheetName val="LISTA_VALIDACION"/>
      <sheetName val="General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RESERVAS Y PRODUCCIONES"/>
      <sheetName val="CONFIGURACION"/>
      <sheetName val="Análisis_determinístico3"/>
      <sheetName val="Inf_Semanal"/>
      <sheetName val="INSP_TUBERIAS"/>
      <sheetName val="USED_WELLS"/>
      <sheetName val="PIA_CASABE_SUR_ECP"/>
      <sheetName val="Lineas_del_PACC"/>
      <sheetName val="COL_21169"/>
      <sheetName val="Lista_APU"/>
      <sheetName val="DEST__MEDIOS"/>
      <sheetName val="CARGASPROC_"/>
      <sheetName val="G_L_P__FINAL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DATOSINI"/>
      <sheetName val="Valor_Oferta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OBRA CIVIL RQ 06"/>
      <sheetName val="Mano de Obra"/>
      <sheetName val="BASE CG1"/>
      <sheetName val="Menu"/>
      <sheetName val="OT"/>
      <sheetName val="Ordenes Internas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Pañete Impermeabilizado"/>
      <sheetName val="Salario"/>
      <sheetName val="DATABASE"/>
      <sheetName val="Referencia Sistemas"/>
      <sheetName val="Siglas"/>
      <sheetName val="BENEF. DE ESPEC."/>
      <sheetName val="CANTIDADES TOTALES"/>
      <sheetName val="SABANA"/>
      <sheetName val="Par"/>
      <sheetName val="POZO 7959"/>
      <sheetName val="A-RECURSOS-MATERIAL"/>
      <sheetName val="FORMULA Marzo 07"/>
      <sheetName val="TASA"/>
      <sheetName val="C. IMPORTADAS"/>
      <sheetName val="cantidades sf-21"/>
      <sheetName val="informe avance campo"/>
      <sheetName val="Clúster"/>
      <sheetName val="trafos acad"/>
      <sheetName val="Parámetros Formato "/>
      <sheetName val="D. ENTRADA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PRESUPUESTO 2O16"/>
      <sheetName val="COST_CCTL"/>
      <sheetName val="CantidadesComite"/>
      <sheetName val="SALARIOS (2)"/>
      <sheetName val="LISTA OTS"/>
      <sheetName val="TABLAS (3)"/>
      <sheetName val="REG (2)"/>
      <sheetName val="TARIFAS 2015"/>
      <sheetName val="SALARIOS"/>
      <sheetName val="7422CW00"/>
      <sheetName val="Plan_Anual_Mantto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C_CTL"/>
      <sheetName val="TRACK"/>
      <sheetName val="HH_HM"/>
      <sheetName val="WKL"/>
      <sheetName val="Tablas (2)"/>
      <sheetName val="INSTRUCTIVO Para el Usuario"/>
      <sheetName val="Datos no borrar"/>
      <sheetName val="Hoja4"/>
      <sheetName val="Modelo financiero Alt 1"/>
      <sheetName val="Civil"/>
      <sheetName val="resumen p4H"/>
      <sheetName val="Form5 _Pág_ 2"/>
      <sheetName val="Form5 _Pág_ 1"/>
      <sheetName val="Referencia_Sistemas"/>
      <sheetName val="1.1"/>
      <sheetName val="EQUIPO"/>
      <sheetName val="TUBERIA"/>
      <sheetName val="MATERIALES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CECOS"/>
      <sheetName val="BasesdeDatos"/>
      <sheetName val="ARCADIS"/>
      <sheetName val="DATOS EJECUCIÓN p3"/>
      <sheetName val="Datos Inicial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INSUMOS"/>
      <sheetName val="CÁLCULOS"/>
      <sheetName val="DATA"/>
      <sheetName val="presup"/>
      <sheetName val="MARGEN"/>
      <sheetName val="28-feb-2010"/>
      <sheetName val="ITEM"/>
      <sheetName val="MUNICIPIOS"/>
      <sheetName val="CUADRILLAS"/>
      <sheetName val="COSTOS"/>
      <sheetName val="CLASES DE EDC AACEI"/>
      <sheetName val="SURVEY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Variables"/>
      <sheetName val="Hoja 1 "/>
      <sheetName val="Titles"/>
      <sheetName val="Portada"/>
      <sheetName val="FBPS SINCOR"/>
      <sheetName val="BID UNIT RATE"/>
      <sheetName val="SCOPE"/>
      <sheetName val="Tabla 5"/>
      <sheetName val="OBRA_CIVIL_RQ_06"/>
      <sheetName val="CECOS_SOP"/>
      <sheetName val="Mano_de_Obra"/>
      <sheetName val="Tabla datos formato"/>
      <sheetName val="SALARIO LEGAL"/>
      <sheetName val="FACTURADO"/>
      <sheetName val="What If"/>
      <sheetName val="Modelo_financiero5"/>
      <sheetName val="Parámetros_Formato3"/>
      <sheetName val="TBG_+_NO_TBG_20113"/>
      <sheetName val="Plan_Hitos_despues_del_pma3"/>
      <sheetName val="CRUDOS_MES_EVALUADO1"/>
      <sheetName val="COSTOS_DE_TRANSPORT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224">
          <cell r="B224" t="str">
            <v>MES No:</v>
          </cell>
        </row>
      </sheetData>
      <sheetData sheetId="195">
        <row r="224">
          <cell r="B224" t="str">
            <v>MES No:</v>
          </cell>
        </row>
      </sheetData>
      <sheetData sheetId="196">
        <row r="224">
          <cell r="B224" t="str">
            <v>MES No:</v>
          </cell>
        </row>
      </sheetData>
      <sheetData sheetId="197">
        <row r="224">
          <cell r="B224" t="str">
            <v>MES No: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>
        <row r="224">
          <cell r="B224" t="str">
            <v>MES No:</v>
          </cell>
        </row>
      </sheetData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>
        <row r="109">
          <cell r="F109">
            <v>22713.357777694815</v>
          </cell>
        </row>
      </sheetData>
      <sheetData sheetId="507">
        <row r="109">
          <cell r="F109">
            <v>22713.357777694815</v>
          </cell>
        </row>
      </sheetData>
      <sheetData sheetId="508">
        <row r="109">
          <cell r="F109">
            <v>22713.357777694815</v>
          </cell>
        </row>
      </sheetData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LISTA DE LAS MACROS "/>
      <sheetName val="Proforma Guia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BDD Operadores"/>
      <sheetName val="Hoja6"/>
      <sheetName val="Suministros"/>
      <sheetName val="Recursos HH"/>
      <sheetName val="Recursos HE"/>
      <sheetName val="Transporte"/>
      <sheetName val="MI"/>
      <sheetName val="DATOS"/>
      <sheetName val="Data Tables"/>
      <sheetName val="Company"/>
      <sheetName val="Pilares e iniciativas"/>
      <sheetName val="Datos_P"/>
      <sheetName val="cuentas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59y22%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  <sheetName val="Sheet1"/>
      <sheetName val="rencst059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outlinePr summaryBelow="0"/>
  </sheetPr>
  <dimension ref="A1:K164"/>
  <sheetViews>
    <sheetView tabSelected="1" view="pageBreakPreview" topLeftCell="A147" zoomScale="85" zoomScaleNormal="100" zoomScaleSheetLayoutView="85" workbookViewId="0">
      <selection activeCell="F164" sqref="F164"/>
    </sheetView>
  </sheetViews>
  <sheetFormatPr baseColWidth="10" defaultColWidth="11.42578125" defaultRowHeight="16.5" x14ac:dyDescent="0.25"/>
  <cols>
    <col min="1" max="1" width="12.85546875" style="1" customWidth="1"/>
    <col min="2" max="2" width="68.140625" style="3" bestFit="1" customWidth="1"/>
    <col min="3" max="3" width="11.42578125" style="3" customWidth="1"/>
    <col min="4" max="4" width="17.42578125" style="7" customWidth="1"/>
    <col min="5" max="5" width="19.28515625" style="8" customWidth="1"/>
    <col min="6" max="6" width="20.28515625" style="8" customWidth="1"/>
    <col min="7" max="8" width="13.85546875" style="3" customWidth="1"/>
    <col min="9" max="16384" width="11.42578125" style="3"/>
  </cols>
  <sheetData>
    <row r="1" spans="1:11" ht="20.25" x14ac:dyDescent="0.25">
      <c r="A1" s="156" t="s">
        <v>389</v>
      </c>
      <c r="B1" s="156"/>
      <c r="C1" s="156"/>
      <c r="D1" s="156"/>
      <c r="E1" s="156"/>
      <c r="F1" s="156"/>
    </row>
    <row r="2" spans="1:11" ht="18" x14ac:dyDescent="0.25">
      <c r="A2" s="157"/>
      <c r="B2" s="157"/>
      <c r="C2" s="157"/>
      <c r="D2" s="157"/>
      <c r="E2" s="157"/>
      <c r="F2" s="157"/>
      <c r="G2" s="9"/>
      <c r="H2" s="9"/>
      <c r="I2" s="9"/>
      <c r="J2" s="9"/>
      <c r="K2" s="9"/>
    </row>
    <row r="3" spans="1:11" ht="16.5" customHeight="1" x14ac:dyDescent="0.25">
      <c r="A3" s="158" t="s">
        <v>8</v>
      </c>
      <c r="B3" s="158"/>
      <c r="C3" s="159" t="s">
        <v>119</v>
      </c>
      <c r="D3" s="159"/>
      <c r="E3" s="159"/>
      <c r="F3" s="159"/>
      <c r="G3" s="9"/>
      <c r="H3" s="9"/>
      <c r="I3" s="9"/>
      <c r="J3" s="9"/>
      <c r="K3" s="9"/>
    </row>
    <row r="4" spans="1:11" x14ac:dyDescent="0.25">
      <c r="A4" s="158"/>
      <c r="B4" s="158"/>
      <c r="C4" s="159"/>
      <c r="D4" s="159"/>
      <c r="E4" s="159"/>
      <c r="F4" s="159"/>
      <c r="G4" s="9"/>
      <c r="H4" s="9"/>
      <c r="I4" s="9"/>
      <c r="J4" s="9"/>
      <c r="K4" s="9"/>
    </row>
    <row r="5" spans="1:11" x14ac:dyDescent="0.25">
      <c r="A5" s="158"/>
      <c r="B5" s="158"/>
      <c r="C5" s="159"/>
      <c r="D5" s="159"/>
      <c r="E5" s="159"/>
      <c r="F5" s="159"/>
      <c r="G5" s="9"/>
      <c r="H5" s="9"/>
      <c r="I5" s="9"/>
      <c r="J5" s="9"/>
      <c r="K5" s="9"/>
    </row>
    <row r="6" spans="1:11" ht="18" x14ac:dyDescent="0.25">
      <c r="A6" s="160"/>
      <c r="B6" s="161"/>
      <c r="C6" s="161"/>
      <c r="D6" s="161"/>
      <c r="E6" s="161"/>
      <c r="F6" s="161"/>
      <c r="G6" s="9"/>
      <c r="H6" s="9"/>
      <c r="I6" s="9"/>
      <c r="J6" s="9"/>
      <c r="K6" s="9"/>
    </row>
    <row r="7" spans="1:11" x14ac:dyDescent="0.25">
      <c r="A7" s="150" t="s">
        <v>9</v>
      </c>
      <c r="B7" s="150" t="s">
        <v>6</v>
      </c>
      <c r="C7" s="150" t="s">
        <v>1</v>
      </c>
      <c r="D7" s="151" t="s">
        <v>0</v>
      </c>
      <c r="E7" s="151" t="s">
        <v>7</v>
      </c>
      <c r="F7" s="151" t="s">
        <v>118</v>
      </c>
      <c r="G7" s="9"/>
      <c r="H7" s="9"/>
      <c r="I7" s="9"/>
      <c r="J7" s="9"/>
      <c r="K7" s="9"/>
    </row>
    <row r="8" spans="1:11" s="1" customFormat="1" x14ac:dyDescent="0.25">
      <c r="A8" s="150"/>
      <c r="B8" s="150"/>
      <c r="C8" s="150"/>
      <c r="D8" s="151"/>
      <c r="E8" s="151"/>
      <c r="F8" s="151"/>
      <c r="G8" s="9"/>
      <c r="H8" s="9"/>
      <c r="I8" s="9"/>
      <c r="J8" s="9"/>
      <c r="K8" s="9"/>
    </row>
    <row r="9" spans="1:11" x14ac:dyDescent="0.25">
      <c r="A9" s="144" t="s">
        <v>120</v>
      </c>
      <c r="B9" s="147" t="s">
        <v>6</v>
      </c>
      <c r="C9" s="144" t="s">
        <v>1</v>
      </c>
      <c r="D9" s="153" t="s">
        <v>0</v>
      </c>
      <c r="E9" s="153" t="s">
        <v>121</v>
      </c>
      <c r="F9" s="153" t="s">
        <v>122</v>
      </c>
      <c r="G9" s="9"/>
      <c r="H9" s="9"/>
      <c r="I9" s="9"/>
      <c r="J9" s="9"/>
      <c r="K9" s="9"/>
    </row>
    <row r="10" spans="1:11" x14ac:dyDescent="0.25">
      <c r="A10" s="145"/>
      <c r="B10" s="148"/>
      <c r="C10" s="145"/>
      <c r="D10" s="154"/>
      <c r="E10" s="154"/>
      <c r="F10" s="154"/>
      <c r="G10" s="9"/>
      <c r="H10" s="9"/>
      <c r="I10" s="9"/>
      <c r="J10" s="9"/>
      <c r="K10" s="9"/>
    </row>
    <row r="11" spans="1:11" x14ac:dyDescent="0.25">
      <c r="A11" s="146"/>
      <c r="B11" s="149"/>
      <c r="C11" s="146"/>
      <c r="D11" s="155"/>
      <c r="E11" s="155"/>
      <c r="F11" s="155"/>
      <c r="G11" s="9"/>
      <c r="H11" s="9"/>
      <c r="I11" s="9"/>
      <c r="J11" s="9"/>
      <c r="K11" s="9"/>
    </row>
    <row r="12" spans="1:11" x14ac:dyDescent="0.25">
      <c r="A12" s="109">
        <v>1</v>
      </c>
      <c r="B12" s="135" t="s">
        <v>13</v>
      </c>
      <c r="C12" s="136"/>
      <c r="D12" s="110"/>
      <c r="E12" s="111"/>
      <c r="F12" s="112">
        <f>+SUM(F13:F16)</f>
        <v>84597917.599999994</v>
      </c>
      <c r="G12" s="9"/>
      <c r="H12" s="9"/>
    </row>
    <row r="13" spans="1:11" x14ac:dyDescent="0.25">
      <c r="A13" s="113" t="s">
        <v>14</v>
      </c>
      <c r="B13" s="114" t="s">
        <v>123</v>
      </c>
      <c r="C13" s="115" t="s">
        <v>23</v>
      </c>
      <c r="D13" s="116">
        <v>31977.1</v>
      </c>
      <c r="E13" s="117">
        <v>2140</v>
      </c>
      <c r="F13" s="117">
        <f>+D13*E13</f>
        <v>68430994</v>
      </c>
      <c r="G13" s="9"/>
      <c r="H13" s="9"/>
    </row>
    <row r="14" spans="1:11" x14ac:dyDescent="0.25">
      <c r="A14" s="113" t="s">
        <v>124</v>
      </c>
      <c r="B14" s="114" t="s">
        <v>125</v>
      </c>
      <c r="C14" s="115" t="s">
        <v>24</v>
      </c>
      <c r="D14" s="116">
        <v>962</v>
      </c>
      <c r="E14" s="117">
        <v>15340</v>
      </c>
      <c r="F14" s="117">
        <f t="shared" ref="F14:F16" si="0">+D14*E14</f>
        <v>14757080</v>
      </c>
      <c r="G14" s="9"/>
      <c r="H14" s="9"/>
    </row>
    <row r="15" spans="1:11" x14ac:dyDescent="0.25">
      <c r="A15" s="113" t="s">
        <v>126</v>
      </c>
      <c r="B15" s="114" t="s">
        <v>127</v>
      </c>
      <c r="C15" s="115" t="s">
        <v>23</v>
      </c>
      <c r="D15" s="116">
        <v>67.100000000000009</v>
      </c>
      <c r="E15" s="117">
        <v>10690</v>
      </c>
      <c r="F15" s="117">
        <f t="shared" si="0"/>
        <v>717299.00000000012</v>
      </c>
      <c r="G15" s="9"/>
      <c r="H15" s="9"/>
    </row>
    <row r="16" spans="1:11" x14ac:dyDescent="0.25">
      <c r="A16" s="113" t="s">
        <v>128</v>
      </c>
      <c r="B16" s="114" t="s">
        <v>129</v>
      </c>
      <c r="C16" s="115" t="s">
        <v>21</v>
      </c>
      <c r="D16" s="116">
        <v>29.700000000000003</v>
      </c>
      <c r="E16" s="117">
        <v>23318</v>
      </c>
      <c r="F16" s="117">
        <f t="shared" si="0"/>
        <v>692544.60000000009</v>
      </c>
      <c r="G16" s="9"/>
      <c r="H16" s="9"/>
    </row>
    <row r="17" spans="1:8" x14ac:dyDescent="0.25">
      <c r="A17" s="109">
        <v>2</v>
      </c>
      <c r="B17" s="135" t="s">
        <v>130</v>
      </c>
      <c r="C17" s="136"/>
      <c r="D17" s="118"/>
      <c r="E17" s="111"/>
      <c r="F17" s="112">
        <f>+SUM(F18:F20)</f>
        <v>641721402.06000006</v>
      </c>
      <c r="G17" s="9"/>
      <c r="H17" s="9"/>
    </row>
    <row r="18" spans="1:8" ht="31.5" x14ac:dyDescent="0.25">
      <c r="A18" s="113" t="s">
        <v>15</v>
      </c>
      <c r="B18" s="114" t="s">
        <v>131</v>
      </c>
      <c r="C18" s="115" t="s">
        <v>22</v>
      </c>
      <c r="D18" s="116">
        <v>16754.16</v>
      </c>
      <c r="E18" s="117">
        <v>20782</v>
      </c>
      <c r="F18" s="117">
        <f>+D18*E18</f>
        <v>348184953.12</v>
      </c>
      <c r="G18" s="9"/>
      <c r="H18" s="11"/>
    </row>
    <row r="19" spans="1:8" ht="31.5" x14ac:dyDescent="0.25">
      <c r="A19" s="113" t="s">
        <v>16</v>
      </c>
      <c r="B19" s="114" t="s">
        <v>132</v>
      </c>
      <c r="C19" s="115" t="s">
        <v>22</v>
      </c>
      <c r="D19" s="116">
        <v>14146.93</v>
      </c>
      <c r="E19" s="117">
        <v>16892</v>
      </c>
      <c r="F19" s="117">
        <f t="shared" ref="F19:F82" si="1">+D19*E19</f>
        <v>238969941.56</v>
      </c>
      <c r="G19" s="9"/>
      <c r="H19" s="9"/>
    </row>
    <row r="20" spans="1:8" ht="31.5" x14ac:dyDescent="0.25">
      <c r="A20" s="113" t="s">
        <v>133</v>
      </c>
      <c r="B20" s="114" t="s">
        <v>134</v>
      </c>
      <c r="C20" s="115" t="s">
        <v>22</v>
      </c>
      <c r="D20" s="116">
        <v>2607.2199999999998</v>
      </c>
      <c r="E20" s="117">
        <v>20929</v>
      </c>
      <c r="F20" s="117">
        <f t="shared" si="1"/>
        <v>54566507.379999995</v>
      </c>
      <c r="G20" s="9"/>
      <c r="H20" s="9"/>
    </row>
    <row r="21" spans="1:8" x14ac:dyDescent="0.25">
      <c r="A21" s="109">
        <v>3</v>
      </c>
      <c r="B21" s="135" t="s">
        <v>135</v>
      </c>
      <c r="C21" s="136"/>
      <c r="D21" s="118"/>
      <c r="E21" s="111"/>
      <c r="F21" s="112">
        <f>+SUM(F22:F86)</f>
        <v>1938573440.24</v>
      </c>
      <c r="G21" s="9"/>
      <c r="H21" s="9"/>
    </row>
    <row r="22" spans="1:8" x14ac:dyDescent="0.25">
      <c r="A22" s="113" t="s">
        <v>17</v>
      </c>
      <c r="B22" s="114" t="s">
        <v>136</v>
      </c>
      <c r="C22" s="119" t="s">
        <v>23</v>
      </c>
      <c r="D22" s="116">
        <v>24059.5</v>
      </c>
      <c r="E22" s="117">
        <v>2810</v>
      </c>
      <c r="F22" s="117">
        <f t="shared" si="1"/>
        <v>67607195</v>
      </c>
      <c r="G22" s="9"/>
      <c r="H22" s="9"/>
    </row>
    <row r="23" spans="1:8" x14ac:dyDescent="0.25">
      <c r="A23" s="113" t="s">
        <v>18</v>
      </c>
      <c r="B23" s="114" t="s">
        <v>137</v>
      </c>
      <c r="C23" s="119" t="s">
        <v>23</v>
      </c>
      <c r="D23" s="116">
        <v>2060.23</v>
      </c>
      <c r="E23" s="117">
        <v>2822</v>
      </c>
      <c r="F23" s="117">
        <f t="shared" si="1"/>
        <v>5813969.0599999996</v>
      </c>
      <c r="G23" s="9"/>
      <c r="H23" s="9"/>
    </row>
    <row r="24" spans="1:8" x14ac:dyDescent="0.25">
      <c r="A24" s="113" t="s">
        <v>138</v>
      </c>
      <c r="B24" s="114" t="s">
        <v>139</v>
      </c>
      <c r="C24" s="119" t="s">
        <v>23</v>
      </c>
      <c r="D24" s="116">
        <v>898.48</v>
      </c>
      <c r="E24" s="117">
        <v>5156</v>
      </c>
      <c r="F24" s="117">
        <f t="shared" si="1"/>
        <v>4632562.88</v>
      </c>
      <c r="G24" s="9"/>
      <c r="H24" s="9"/>
    </row>
    <row r="25" spans="1:8" x14ac:dyDescent="0.25">
      <c r="A25" s="113" t="s">
        <v>140</v>
      </c>
      <c r="B25" s="114" t="s">
        <v>141</v>
      </c>
      <c r="C25" s="119" t="s">
        <v>23</v>
      </c>
      <c r="D25" s="116">
        <v>4886.3500000000004</v>
      </c>
      <c r="E25" s="117">
        <v>7768</v>
      </c>
      <c r="F25" s="117">
        <f t="shared" si="1"/>
        <v>37957166.800000004</v>
      </c>
      <c r="G25" s="9"/>
      <c r="H25" s="9"/>
    </row>
    <row r="26" spans="1:8" x14ac:dyDescent="0.25">
      <c r="A26" s="113" t="s">
        <v>142</v>
      </c>
      <c r="B26" s="114" t="s">
        <v>143</v>
      </c>
      <c r="C26" s="119" t="s">
        <v>23</v>
      </c>
      <c r="D26" s="116">
        <v>530</v>
      </c>
      <c r="E26" s="117">
        <v>7819</v>
      </c>
      <c r="F26" s="117">
        <f t="shared" si="1"/>
        <v>4144070</v>
      </c>
      <c r="G26" s="9"/>
      <c r="H26" s="9"/>
    </row>
    <row r="27" spans="1:8" x14ac:dyDescent="0.25">
      <c r="A27" s="113" t="s">
        <v>144</v>
      </c>
      <c r="B27" s="114" t="s">
        <v>145</v>
      </c>
      <c r="C27" s="119" t="s">
        <v>23</v>
      </c>
      <c r="D27" s="116">
        <v>66</v>
      </c>
      <c r="E27" s="117">
        <v>9731</v>
      </c>
      <c r="F27" s="117">
        <f t="shared" si="1"/>
        <v>642246</v>
      </c>
      <c r="G27" s="9"/>
      <c r="H27" s="9"/>
    </row>
    <row r="28" spans="1:8" x14ac:dyDescent="0.25">
      <c r="A28" s="113" t="s">
        <v>146</v>
      </c>
      <c r="B28" s="114" t="s">
        <v>147</v>
      </c>
      <c r="C28" s="119" t="s">
        <v>24</v>
      </c>
      <c r="D28" s="116">
        <v>4</v>
      </c>
      <c r="E28" s="117">
        <v>18730</v>
      </c>
      <c r="F28" s="117">
        <f t="shared" si="1"/>
        <v>74920</v>
      </c>
      <c r="G28" s="9"/>
      <c r="H28" s="9"/>
    </row>
    <row r="29" spans="1:8" x14ac:dyDescent="0.25">
      <c r="A29" s="113" t="s">
        <v>148</v>
      </c>
      <c r="B29" s="114" t="s">
        <v>149</v>
      </c>
      <c r="C29" s="119" t="s">
        <v>24</v>
      </c>
      <c r="D29" s="116">
        <v>16</v>
      </c>
      <c r="E29" s="117">
        <v>16890</v>
      </c>
      <c r="F29" s="117">
        <f t="shared" si="1"/>
        <v>270240</v>
      </c>
      <c r="G29" s="9"/>
      <c r="H29" s="9"/>
    </row>
    <row r="30" spans="1:8" x14ac:dyDescent="0.25">
      <c r="A30" s="113" t="s">
        <v>150</v>
      </c>
      <c r="B30" s="114" t="s">
        <v>151</v>
      </c>
      <c r="C30" s="119" t="s">
        <v>24</v>
      </c>
      <c r="D30" s="116">
        <v>4</v>
      </c>
      <c r="E30" s="117">
        <v>21639</v>
      </c>
      <c r="F30" s="117">
        <f t="shared" si="1"/>
        <v>86556</v>
      </c>
      <c r="G30" s="9"/>
      <c r="H30" s="9"/>
    </row>
    <row r="31" spans="1:8" x14ac:dyDescent="0.25">
      <c r="A31" s="113" t="s">
        <v>152</v>
      </c>
      <c r="B31" s="114" t="s">
        <v>153</v>
      </c>
      <c r="C31" s="119" t="s">
        <v>24</v>
      </c>
      <c r="D31" s="116">
        <v>1</v>
      </c>
      <c r="E31" s="117">
        <v>41106</v>
      </c>
      <c r="F31" s="117">
        <f t="shared" si="1"/>
        <v>41106</v>
      </c>
      <c r="G31" s="9"/>
      <c r="H31" s="9"/>
    </row>
    <row r="32" spans="1:8" x14ac:dyDescent="0.25">
      <c r="A32" s="113" t="s">
        <v>154</v>
      </c>
      <c r="B32" s="114" t="s">
        <v>155</v>
      </c>
      <c r="C32" s="119" t="s">
        <v>24</v>
      </c>
      <c r="D32" s="116">
        <v>81</v>
      </c>
      <c r="E32" s="117">
        <v>49593</v>
      </c>
      <c r="F32" s="117">
        <f t="shared" si="1"/>
        <v>4017033</v>
      </c>
      <c r="G32" s="9"/>
      <c r="H32" s="9"/>
    </row>
    <row r="33" spans="1:8" x14ac:dyDescent="0.25">
      <c r="A33" s="113" t="s">
        <v>156</v>
      </c>
      <c r="B33" s="114" t="s">
        <v>157</v>
      </c>
      <c r="C33" s="119" t="s">
        <v>24</v>
      </c>
      <c r="D33" s="116">
        <v>9</v>
      </c>
      <c r="E33" s="117">
        <v>49593</v>
      </c>
      <c r="F33" s="117">
        <f t="shared" si="1"/>
        <v>446337</v>
      </c>
      <c r="G33" s="9"/>
      <c r="H33" s="9"/>
    </row>
    <row r="34" spans="1:8" x14ac:dyDescent="0.25">
      <c r="A34" s="113" t="s">
        <v>158</v>
      </c>
      <c r="B34" s="114" t="s">
        <v>159</v>
      </c>
      <c r="C34" s="119" t="s">
        <v>24</v>
      </c>
      <c r="D34" s="116">
        <v>3</v>
      </c>
      <c r="E34" s="117">
        <v>49593</v>
      </c>
      <c r="F34" s="117">
        <f t="shared" si="1"/>
        <v>148779</v>
      </c>
      <c r="G34" s="9"/>
      <c r="H34" s="9"/>
    </row>
    <row r="35" spans="1:8" x14ac:dyDescent="0.25">
      <c r="A35" s="113" t="s">
        <v>160</v>
      </c>
      <c r="B35" s="114" t="s">
        <v>161</v>
      </c>
      <c r="C35" s="119" t="s">
        <v>24</v>
      </c>
      <c r="D35" s="116">
        <v>59</v>
      </c>
      <c r="E35" s="117">
        <v>49593</v>
      </c>
      <c r="F35" s="117">
        <f t="shared" si="1"/>
        <v>2925987</v>
      </c>
      <c r="G35" s="9"/>
      <c r="H35" s="9"/>
    </row>
    <row r="36" spans="1:8" x14ac:dyDescent="0.25">
      <c r="A36" s="113" t="s">
        <v>162</v>
      </c>
      <c r="B36" s="114" t="s">
        <v>163</v>
      </c>
      <c r="C36" s="119" t="s">
        <v>24</v>
      </c>
      <c r="D36" s="116">
        <v>4</v>
      </c>
      <c r="E36" s="117">
        <v>49593</v>
      </c>
      <c r="F36" s="117">
        <f t="shared" si="1"/>
        <v>198372</v>
      </c>
      <c r="G36" s="9"/>
      <c r="H36" s="9"/>
    </row>
    <row r="37" spans="1:8" x14ac:dyDescent="0.25">
      <c r="A37" s="113" t="s">
        <v>164</v>
      </c>
      <c r="B37" s="114" t="s">
        <v>165</v>
      </c>
      <c r="C37" s="119" t="s">
        <v>24</v>
      </c>
      <c r="D37" s="116">
        <v>2</v>
      </c>
      <c r="E37" s="117">
        <v>49593</v>
      </c>
      <c r="F37" s="117">
        <f t="shared" si="1"/>
        <v>99186</v>
      </c>
      <c r="G37" s="9"/>
      <c r="H37" s="9"/>
    </row>
    <row r="38" spans="1:8" x14ac:dyDescent="0.25">
      <c r="A38" s="113" t="s">
        <v>166</v>
      </c>
      <c r="B38" s="114" t="s">
        <v>167</v>
      </c>
      <c r="C38" s="119" t="s">
        <v>24</v>
      </c>
      <c r="D38" s="116">
        <v>158</v>
      </c>
      <c r="E38" s="117">
        <v>22522</v>
      </c>
      <c r="F38" s="117">
        <f t="shared" si="1"/>
        <v>3558476</v>
      </c>
      <c r="G38" s="9"/>
      <c r="H38" s="9"/>
    </row>
    <row r="39" spans="1:8" x14ac:dyDescent="0.25">
      <c r="A39" s="113" t="s">
        <v>168</v>
      </c>
      <c r="B39" s="114" t="s">
        <v>169</v>
      </c>
      <c r="C39" s="119" t="s">
        <v>24</v>
      </c>
      <c r="D39" s="116">
        <v>48</v>
      </c>
      <c r="E39" s="117">
        <v>24589</v>
      </c>
      <c r="F39" s="117">
        <f t="shared" si="1"/>
        <v>1180272</v>
      </c>
      <c r="G39" s="9"/>
      <c r="H39" s="9"/>
    </row>
    <row r="40" spans="1:8" x14ac:dyDescent="0.25">
      <c r="A40" s="113" t="s">
        <v>170</v>
      </c>
      <c r="B40" s="114" t="s">
        <v>171</v>
      </c>
      <c r="C40" s="119" t="s">
        <v>24</v>
      </c>
      <c r="D40" s="116">
        <v>15</v>
      </c>
      <c r="E40" s="117">
        <v>33124</v>
      </c>
      <c r="F40" s="117">
        <f t="shared" si="1"/>
        <v>496860</v>
      </c>
      <c r="G40" s="9"/>
      <c r="H40" s="9"/>
    </row>
    <row r="41" spans="1:8" x14ac:dyDescent="0.25">
      <c r="A41" s="113" t="s">
        <v>172</v>
      </c>
      <c r="B41" s="114" t="s">
        <v>173</v>
      </c>
      <c r="C41" s="119" t="s">
        <v>24</v>
      </c>
      <c r="D41" s="116">
        <v>9</v>
      </c>
      <c r="E41" s="117">
        <v>33754</v>
      </c>
      <c r="F41" s="117">
        <f t="shared" si="1"/>
        <v>303786</v>
      </c>
      <c r="G41" s="9"/>
      <c r="H41" s="9"/>
    </row>
    <row r="42" spans="1:8" x14ac:dyDescent="0.25">
      <c r="A42" s="113" t="s">
        <v>174</v>
      </c>
      <c r="B42" s="114" t="s">
        <v>175</v>
      </c>
      <c r="C42" s="119" t="s">
        <v>24</v>
      </c>
      <c r="D42" s="116">
        <v>1</v>
      </c>
      <c r="E42" s="117">
        <v>50890</v>
      </c>
      <c r="F42" s="117">
        <f t="shared" si="1"/>
        <v>50890</v>
      </c>
      <c r="G42" s="9"/>
      <c r="H42" s="9"/>
    </row>
    <row r="43" spans="1:8" x14ac:dyDescent="0.25">
      <c r="A43" s="113" t="s">
        <v>176</v>
      </c>
      <c r="B43" s="114" t="s">
        <v>177</v>
      </c>
      <c r="C43" s="119" t="s">
        <v>24</v>
      </c>
      <c r="D43" s="116">
        <v>1</v>
      </c>
      <c r="E43" s="117">
        <v>302670</v>
      </c>
      <c r="F43" s="117">
        <f t="shared" si="1"/>
        <v>302670</v>
      </c>
      <c r="G43" s="9"/>
      <c r="H43" s="9"/>
    </row>
    <row r="44" spans="1:8" x14ac:dyDescent="0.25">
      <c r="A44" s="113" t="s">
        <v>178</v>
      </c>
      <c r="B44" s="114" t="s">
        <v>179</v>
      </c>
      <c r="C44" s="119" t="s">
        <v>24</v>
      </c>
      <c r="D44" s="116">
        <v>199</v>
      </c>
      <c r="E44" s="117">
        <v>26222</v>
      </c>
      <c r="F44" s="117">
        <f t="shared" si="1"/>
        <v>5218178</v>
      </c>
      <c r="G44" s="9"/>
      <c r="H44" s="9"/>
    </row>
    <row r="45" spans="1:8" x14ac:dyDescent="0.25">
      <c r="A45" s="113" t="s">
        <v>180</v>
      </c>
      <c r="B45" s="114" t="s">
        <v>181</v>
      </c>
      <c r="C45" s="119" t="s">
        <v>24</v>
      </c>
      <c r="D45" s="116">
        <v>53</v>
      </c>
      <c r="E45" s="117">
        <v>26931</v>
      </c>
      <c r="F45" s="117">
        <f t="shared" si="1"/>
        <v>1427343</v>
      </c>
      <c r="G45" s="9"/>
      <c r="H45" s="9"/>
    </row>
    <row r="46" spans="1:8" x14ac:dyDescent="0.25">
      <c r="A46" s="113" t="s">
        <v>182</v>
      </c>
      <c r="B46" s="114" t="s">
        <v>183</v>
      </c>
      <c r="C46" s="119" t="s">
        <v>24</v>
      </c>
      <c r="D46" s="116">
        <v>15</v>
      </c>
      <c r="E46" s="117">
        <v>40931</v>
      </c>
      <c r="F46" s="117">
        <f t="shared" si="1"/>
        <v>613965</v>
      </c>
      <c r="G46" s="9"/>
      <c r="H46" s="9"/>
    </row>
    <row r="47" spans="1:8" x14ac:dyDescent="0.25">
      <c r="A47" s="113" t="s">
        <v>184</v>
      </c>
      <c r="B47" s="114" t="s">
        <v>185</v>
      </c>
      <c r="C47" s="119" t="s">
        <v>24</v>
      </c>
      <c r="D47" s="116">
        <v>77</v>
      </c>
      <c r="E47" s="117">
        <v>18847</v>
      </c>
      <c r="F47" s="117">
        <f t="shared" si="1"/>
        <v>1451219</v>
      </c>
      <c r="G47" s="9"/>
      <c r="H47" s="9"/>
    </row>
    <row r="48" spans="1:8" x14ac:dyDescent="0.25">
      <c r="A48" s="113" t="s">
        <v>186</v>
      </c>
      <c r="B48" s="114" t="s">
        <v>187</v>
      </c>
      <c r="C48" s="119" t="s">
        <v>24</v>
      </c>
      <c r="D48" s="116">
        <v>4</v>
      </c>
      <c r="E48" s="117">
        <v>48282</v>
      </c>
      <c r="F48" s="117">
        <f t="shared" si="1"/>
        <v>193128</v>
      </c>
      <c r="G48" s="9"/>
      <c r="H48" s="9"/>
    </row>
    <row r="49" spans="1:8" x14ac:dyDescent="0.25">
      <c r="A49" s="113" t="s">
        <v>188</v>
      </c>
      <c r="B49" s="114" t="s">
        <v>189</v>
      </c>
      <c r="C49" s="119" t="s">
        <v>24</v>
      </c>
      <c r="D49" s="116">
        <v>2</v>
      </c>
      <c r="E49" s="117">
        <v>59620</v>
      </c>
      <c r="F49" s="117">
        <f t="shared" si="1"/>
        <v>119240</v>
      </c>
      <c r="G49" s="9"/>
      <c r="H49" s="9"/>
    </row>
    <row r="50" spans="1:8" x14ac:dyDescent="0.25">
      <c r="A50" s="113" t="s">
        <v>190</v>
      </c>
      <c r="B50" s="114" t="s">
        <v>191</v>
      </c>
      <c r="C50" s="119" t="s">
        <v>24</v>
      </c>
      <c r="D50" s="116">
        <v>2</v>
      </c>
      <c r="E50" s="117">
        <v>96714</v>
      </c>
      <c r="F50" s="117">
        <f t="shared" si="1"/>
        <v>193428</v>
      </c>
      <c r="G50" s="9"/>
      <c r="H50" s="9"/>
    </row>
    <row r="51" spans="1:8" x14ac:dyDescent="0.25">
      <c r="A51" s="113" t="s">
        <v>192</v>
      </c>
      <c r="B51" s="114" t="s">
        <v>193</v>
      </c>
      <c r="C51" s="119" t="s">
        <v>24</v>
      </c>
      <c r="D51" s="116">
        <v>6</v>
      </c>
      <c r="E51" s="117">
        <v>22527</v>
      </c>
      <c r="F51" s="117">
        <f t="shared" si="1"/>
        <v>135162</v>
      </c>
      <c r="G51" s="9"/>
      <c r="H51" s="9"/>
    </row>
    <row r="52" spans="1:8" x14ac:dyDescent="0.25">
      <c r="A52" s="113" t="s">
        <v>194</v>
      </c>
      <c r="B52" s="114" t="s">
        <v>195</v>
      </c>
      <c r="C52" s="119" t="s">
        <v>24</v>
      </c>
      <c r="D52" s="116">
        <v>1</v>
      </c>
      <c r="E52" s="117">
        <v>70958</v>
      </c>
      <c r="F52" s="117">
        <f t="shared" si="1"/>
        <v>70958</v>
      </c>
      <c r="G52" s="9"/>
      <c r="H52" s="9"/>
    </row>
    <row r="53" spans="1:8" x14ac:dyDescent="0.25">
      <c r="A53" s="113" t="s">
        <v>196</v>
      </c>
      <c r="B53" s="114" t="s">
        <v>197</v>
      </c>
      <c r="C53" s="119" t="s">
        <v>24</v>
      </c>
      <c r="D53" s="116">
        <v>4</v>
      </c>
      <c r="E53" s="117">
        <v>22527</v>
      </c>
      <c r="F53" s="117">
        <f t="shared" si="1"/>
        <v>90108</v>
      </c>
    </row>
    <row r="54" spans="1:8" s="5" customFormat="1" ht="15.75" x14ac:dyDescent="0.25">
      <c r="A54" s="113" t="s">
        <v>198</v>
      </c>
      <c r="B54" s="114" t="s">
        <v>199</v>
      </c>
      <c r="C54" s="119" t="s">
        <v>24</v>
      </c>
      <c r="D54" s="116">
        <v>3</v>
      </c>
      <c r="E54" s="117">
        <v>45203</v>
      </c>
      <c r="F54" s="117">
        <f t="shared" si="1"/>
        <v>135609</v>
      </c>
    </row>
    <row r="55" spans="1:8" x14ac:dyDescent="0.25">
      <c r="A55" s="113" t="s">
        <v>200</v>
      </c>
      <c r="B55" s="114" t="s">
        <v>201</v>
      </c>
      <c r="C55" s="119" t="s">
        <v>24</v>
      </c>
      <c r="D55" s="116">
        <v>14</v>
      </c>
      <c r="E55" s="117">
        <v>18847</v>
      </c>
      <c r="F55" s="117">
        <f t="shared" si="1"/>
        <v>263858</v>
      </c>
    </row>
    <row r="56" spans="1:8" x14ac:dyDescent="0.25">
      <c r="A56" s="113" t="s">
        <v>202</v>
      </c>
      <c r="B56" s="114" t="s">
        <v>203</v>
      </c>
      <c r="C56" s="119" t="s">
        <v>24</v>
      </c>
      <c r="D56" s="116">
        <v>13</v>
      </c>
      <c r="E56" s="117">
        <v>22527</v>
      </c>
      <c r="F56" s="117">
        <f t="shared" si="1"/>
        <v>292851</v>
      </c>
    </row>
    <row r="57" spans="1:8" x14ac:dyDescent="0.25">
      <c r="A57" s="113" t="s">
        <v>204</v>
      </c>
      <c r="B57" s="114" t="s">
        <v>205</v>
      </c>
      <c r="C57" s="119" t="s">
        <v>24</v>
      </c>
      <c r="D57" s="116">
        <v>2</v>
      </c>
      <c r="E57" s="117">
        <v>37544</v>
      </c>
      <c r="F57" s="117">
        <f t="shared" si="1"/>
        <v>75088</v>
      </c>
    </row>
    <row r="58" spans="1:8" x14ac:dyDescent="0.25">
      <c r="A58" s="113" t="s">
        <v>206</v>
      </c>
      <c r="B58" s="114" t="s">
        <v>207</v>
      </c>
      <c r="C58" s="119" t="s">
        <v>24</v>
      </c>
      <c r="D58" s="116">
        <v>4</v>
      </c>
      <c r="E58" s="117">
        <v>81996</v>
      </c>
      <c r="F58" s="117">
        <f t="shared" si="1"/>
        <v>327984</v>
      </c>
    </row>
    <row r="59" spans="1:8" x14ac:dyDescent="0.25">
      <c r="A59" s="113" t="s">
        <v>208</v>
      </c>
      <c r="B59" s="114" t="s">
        <v>209</v>
      </c>
      <c r="C59" s="119" t="s">
        <v>24</v>
      </c>
      <c r="D59" s="116">
        <v>55</v>
      </c>
      <c r="E59" s="117">
        <v>14578</v>
      </c>
      <c r="F59" s="117">
        <f t="shared" si="1"/>
        <v>801790</v>
      </c>
    </row>
    <row r="60" spans="1:8" s="5" customFormat="1" ht="15.75" x14ac:dyDescent="0.25">
      <c r="A60" s="113" t="s">
        <v>210</v>
      </c>
      <c r="B60" s="114" t="s">
        <v>211</v>
      </c>
      <c r="C60" s="119" t="s">
        <v>24</v>
      </c>
      <c r="D60" s="116">
        <v>14</v>
      </c>
      <c r="E60" s="117">
        <v>6755</v>
      </c>
      <c r="F60" s="117">
        <f t="shared" si="1"/>
        <v>94570</v>
      </c>
    </row>
    <row r="61" spans="1:8" ht="27" customHeight="1" x14ac:dyDescent="0.25">
      <c r="A61" s="113" t="s">
        <v>212</v>
      </c>
      <c r="B61" s="114" t="s">
        <v>213</v>
      </c>
      <c r="C61" s="119" t="s">
        <v>24</v>
      </c>
      <c r="D61" s="116">
        <v>13</v>
      </c>
      <c r="E61" s="117">
        <v>23774</v>
      </c>
      <c r="F61" s="117">
        <f t="shared" si="1"/>
        <v>309062</v>
      </c>
    </row>
    <row r="62" spans="1:8" x14ac:dyDescent="0.25">
      <c r="A62" s="113" t="s">
        <v>214</v>
      </c>
      <c r="B62" s="114" t="s">
        <v>215</v>
      </c>
      <c r="C62" s="119" t="s">
        <v>24</v>
      </c>
      <c r="D62" s="116">
        <v>2</v>
      </c>
      <c r="E62" s="117">
        <v>23774</v>
      </c>
      <c r="F62" s="117">
        <f t="shared" si="1"/>
        <v>47548</v>
      </c>
    </row>
    <row r="63" spans="1:8" x14ac:dyDescent="0.25">
      <c r="A63" s="113" t="s">
        <v>216</v>
      </c>
      <c r="B63" s="114" t="s">
        <v>217</v>
      </c>
      <c r="C63" s="119" t="s">
        <v>24</v>
      </c>
      <c r="D63" s="116">
        <v>2</v>
      </c>
      <c r="E63" s="117">
        <v>23774</v>
      </c>
      <c r="F63" s="117">
        <f t="shared" si="1"/>
        <v>47548</v>
      </c>
    </row>
    <row r="64" spans="1:8" x14ac:dyDescent="0.25">
      <c r="A64" s="113" t="s">
        <v>218</v>
      </c>
      <c r="B64" s="114" t="s">
        <v>219</v>
      </c>
      <c r="C64" s="119" t="s">
        <v>24</v>
      </c>
      <c r="D64" s="116">
        <v>19</v>
      </c>
      <c r="E64" s="117">
        <v>6637</v>
      </c>
      <c r="F64" s="117">
        <f t="shared" si="1"/>
        <v>126103</v>
      </c>
    </row>
    <row r="65" spans="1:6" x14ac:dyDescent="0.25">
      <c r="A65" s="113" t="s">
        <v>220</v>
      </c>
      <c r="B65" s="114" t="s">
        <v>221</v>
      </c>
      <c r="C65" s="119" t="s">
        <v>24</v>
      </c>
      <c r="D65" s="116">
        <v>4</v>
      </c>
      <c r="E65" s="117">
        <v>6755</v>
      </c>
      <c r="F65" s="117">
        <f t="shared" si="1"/>
        <v>27020</v>
      </c>
    </row>
    <row r="66" spans="1:6" x14ac:dyDescent="0.25">
      <c r="A66" s="113" t="s">
        <v>222</v>
      </c>
      <c r="B66" s="114" t="s">
        <v>223</v>
      </c>
      <c r="C66" s="119" t="s">
        <v>24</v>
      </c>
      <c r="D66" s="116">
        <v>1</v>
      </c>
      <c r="E66" s="117">
        <v>9398</v>
      </c>
      <c r="F66" s="117">
        <f t="shared" si="1"/>
        <v>9398</v>
      </c>
    </row>
    <row r="67" spans="1:6" x14ac:dyDescent="0.25">
      <c r="A67" s="113" t="s">
        <v>224</v>
      </c>
      <c r="B67" s="114" t="s">
        <v>225</v>
      </c>
      <c r="C67" s="119" t="s">
        <v>24</v>
      </c>
      <c r="D67" s="116">
        <v>3</v>
      </c>
      <c r="E67" s="117">
        <v>28390</v>
      </c>
      <c r="F67" s="117">
        <f t="shared" si="1"/>
        <v>85170</v>
      </c>
    </row>
    <row r="68" spans="1:6" x14ac:dyDescent="0.25">
      <c r="A68" s="113" t="s">
        <v>226</v>
      </c>
      <c r="B68" s="114" t="s">
        <v>227</v>
      </c>
      <c r="C68" s="119" t="s">
        <v>24</v>
      </c>
      <c r="D68" s="116">
        <v>2</v>
      </c>
      <c r="E68" s="117">
        <v>77989</v>
      </c>
      <c r="F68" s="117">
        <f t="shared" si="1"/>
        <v>155978</v>
      </c>
    </row>
    <row r="69" spans="1:6" x14ac:dyDescent="0.25">
      <c r="A69" s="113" t="s">
        <v>228</v>
      </c>
      <c r="B69" s="114" t="s">
        <v>229</v>
      </c>
      <c r="C69" s="119" t="s">
        <v>24</v>
      </c>
      <c r="D69" s="116">
        <v>11</v>
      </c>
      <c r="E69" s="117">
        <v>35325</v>
      </c>
      <c r="F69" s="117">
        <f t="shared" si="1"/>
        <v>388575</v>
      </c>
    </row>
    <row r="70" spans="1:6" x14ac:dyDescent="0.25">
      <c r="A70" s="113" t="s">
        <v>230</v>
      </c>
      <c r="B70" s="114" t="s">
        <v>231</v>
      </c>
      <c r="C70" s="119" t="s">
        <v>24</v>
      </c>
      <c r="D70" s="116">
        <v>13</v>
      </c>
      <c r="E70" s="117">
        <v>35325</v>
      </c>
      <c r="F70" s="117">
        <f t="shared" si="1"/>
        <v>459225</v>
      </c>
    </row>
    <row r="71" spans="1:6" x14ac:dyDescent="0.25">
      <c r="A71" s="113" t="s">
        <v>232</v>
      </c>
      <c r="B71" s="114" t="s">
        <v>233</v>
      </c>
      <c r="C71" s="120" t="s">
        <v>22</v>
      </c>
      <c r="D71" s="116">
        <v>2334.3000000000002</v>
      </c>
      <c r="E71" s="117">
        <v>58545</v>
      </c>
      <c r="F71" s="117">
        <f t="shared" si="1"/>
        <v>136661593.5</v>
      </c>
    </row>
    <row r="72" spans="1:6" ht="31.5" x14ac:dyDescent="0.25">
      <c r="A72" s="113" t="s">
        <v>234</v>
      </c>
      <c r="B72" s="114" t="s">
        <v>235</v>
      </c>
      <c r="C72" s="121" t="s">
        <v>236</v>
      </c>
      <c r="D72" s="116">
        <v>2</v>
      </c>
      <c r="E72" s="117">
        <v>50493</v>
      </c>
      <c r="F72" s="117">
        <f t="shared" si="1"/>
        <v>100986</v>
      </c>
    </row>
    <row r="73" spans="1:6" ht="31.5" x14ac:dyDescent="0.25">
      <c r="A73" s="113" t="s">
        <v>237</v>
      </c>
      <c r="B73" s="114" t="s">
        <v>238</v>
      </c>
      <c r="C73" s="121" t="s">
        <v>236</v>
      </c>
      <c r="D73" s="116">
        <v>6</v>
      </c>
      <c r="E73" s="117">
        <v>50493</v>
      </c>
      <c r="F73" s="117">
        <f t="shared" si="1"/>
        <v>302958</v>
      </c>
    </row>
    <row r="74" spans="1:6" ht="31.5" x14ac:dyDescent="0.25">
      <c r="A74" s="113" t="s">
        <v>239</v>
      </c>
      <c r="B74" s="114" t="s">
        <v>240</v>
      </c>
      <c r="C74" s="121" t="s">
        <v>236</v>
      </c>
      <c r="D74" s="116">
        <v>1</v>
      </c>
      <c r="E74" s="117">
        <v>79789</v>
      </c>
      <c r="F74" s="117">
        <f t="shared" si="1"/>
        <v>79789</v>
      </c>
    </row>
    <row r="75" spans="1:6" x14ac:dyDescent="0.25">
      <c r="A75" s="113" t="s">
        <v>241</v>
      </c>
      <c r="B75" s="114" t="s">
        <v>242</v>
      </c>
      <c r="C75" s="121" t="s">
        <v>236</v>
      </c>
      <c r="D75" s="116">
        <v>2</v>
      </c>
      <c r="E75" s="117">
        <v>50493</v>
      </c>
      <c r="F75" s="117">
        <f t="shared" si="1"/>
        <v>100986</v>
      </c>
    </row>
    <row r="76" spans="1:6" x14ac:dyDescent="0.25">
      <c r="A76" s="113" t="s">
        <v>243</v>
      </c>
      <c r="B76" s="114" t="s">
        <v>244</v>
      </c>
      <c r="C76" s="121" t="s">
        <v>236</v>
      </c>
      <c r="D76" s="116">
        <v>9</v>
      </c>
      <c r="E76" s="117">
        <v>10336</v>
      </c>
      <c r="F76" s="117">
        <f t="shared" si="1"/>
        <v>93024</v>
      </c>
    </row>
    <row r="77" spans="1:6" x14ac:dyDescent="0.25">
      <c r="A77" s="113" t="s">
        <v>245</v>
      </c>
      <c r="B77" s="114" t="s">
        <v>246</v>
      </c>
      <c r="C77" s="122" t="s">
        <v>236</v>
      </c>
      <c r="D77" s="116">
        <v>9</v>
      </c>
      <c r="E77" s="117">
        <v>26523</v>
      </c>
      <c r="F77" s="117">
        <f t="shared" si="1"/>
        <v>238707</v>
      </c>
    </row>
    <row r="78" spans="1:6" x14ac:dyDescent="0.25">
      <c r="A78" s="113" t="s">
        <v>247</v>
      </c>
      <c r="B78" s="114" t="s">
        <v>250</v>
      </c>
      <c r="C78" s="121" t="s">
        <v>236</v>
      </c>
      <c r="D78" s="116">
        <v>270</v>
      </c>
      <c r="E78" s="117">
        <v>5987</v>
      </c>
      <c r="F78" s="117">
        <f t="shared" si="1"/>
        <v>1616490</v>
      </c>
    </row>
    <row r="79" spans="1:6" x14ac:dyDescent="0.25">
      <c r="A79" s="113" t="s">
        <v>249</v>
      </c>
      <c r="B79" s="114" t="s">
        <v>252</v>
      </c>
      <c r="C79" s="121" t="s">
        <v>236</v>
      </c>
      <c r="D79" s="116">
        <v>63</v>
      </c>
      <c r="E79" s="117">
        <v>5987</v>
      </c>
      <c r="F79" s="117">
        <f t="shared" si="1"/>
        <v>377181</v>
      </c>
    </row>
    <row r="80" spans="1:6" x14ac:dyDescent="0.25">
      <c r="A80" s="113" t="s">
        <v>251</v>
      </c>
      <c r="B80" s="114" t="s">
        <v>254</v>
      </c>
      <c r="C80" s="121" t="s">
        <v>236</v>
      </c>
      <c r="D80" s="116">
        <v>96</v>
      </c>
      <c r="E80" s="117">
        <v>5987</v>
      </c>
      <c r="F80" s="117">
        <f t="shared" si="1"/>
        <v>574752</v>
      </c>
    </row>
    <row r="81" spans="1:8" x14ac:dyDescent="0.25">
      <c r="A81" s="113" t="s">
        <v>253</v>
      </c>
      <c r="B81" s="114" t="s">
        <v>256</v>
      </c>
      <c r="C81" s="121" t="s">
        <v>236</v>
      </c>
      <c r="D81" s="116">
        <v>2306</v>
      </c>
      <c r="E81" s="117">
        <v>5987</v>
      </c>
      <c r="F81" s="117">
        <f t="shared" si="1"/>
        <v>13806022</v>
      </c>
    </row>
    <row r="82" spans="1:8" ht="63" x14ac:dyDescent="0.25">
      <c r="A82" s="113" t="s">
        <v>255</v>
      </c>
      <c r="B82" s="114" t="s">
        <v>258</v>
      </c>
      <c r="C82" s="122" t="s">
        <v>236</v>
      </c>
      <c r="D82" s="116">
        <v>1549</v>
      </c>
      <c r="E82" s="117">
        <v>224443</v>
      </c>
      <c r="F82" s="117">
        <f t="shared" si="1"/>
        <v>347662207</v>
      </c>
    </row>
    <row r="83" spans="1:8" ht="63" x14ac:dyDescent="0.25">
      <c r="A83" s="113" t="s">
        <v>257</v>
      </c>
      <c r="B83" s="114" t="s">
        <v>260</v>
      </c>
      <c r="C83" s="122" t="s">
        <v>236</v>
      </c>
      <c r="D83" s="116">
        <v>1540</v>
      </c>
      <c r="E83" s="117">
        <v>302150</v>
      </c>
      <c r="F83" s="117">
        <f t="shared" ref="F83:F89" si="2">+D83*E83</f>
        <v>465311000</v>
      </c>
    </row>
    <row r="84" spans="1:8" ht="31.5" x14ac:dyDescent="0.25">
      <c r="A84" s="113" t="s">
        <v>259</v>
      </c>
      <c r="B84" s="114" t="s">
        <v>262</v>
      </c>
      <c r="C84" s="123" t="s">
        <v>24</v>
      </c>
      <c r="D84" s="116">
        <v>1</v>
      </c>
      <c r="E84" s="117">
        <v>4763257</v>
      </c>
      <c r="F84" s="117">
        <f t="shared" si="2"/>
        <v>4763257</v>
      </c>
    </row>
    <row r="85" spans="1:8" ht="78.75" x14ac:dyDescent="0.25">
      <c r="A85" s="113" t="s">
        <v>261</v>
      </c>
      <c r="B85" s="114" t="s">
        <v>264</v>
      </c>
      <c r="C85" s="123" t="s">
        <v>24</v>
      </c>
      <c r="D85" s="116">
        <v>3091</v>
      </c>
      <c r="E85" s="117">
        <v>264634</v>
      </c>
      <c r="F85" s="117">
        <f t="shared" si="2"/>
        <v>817983694</v>
      </c>
    </row>
    <row r="86" spans="1:8" ht="47.25" x14ac:dyDescent="0.25">
      <c r="A86" s="113" t="s">
        <v>263</v>
      </c>
      <c r="B86" s="114" t="s">
        <v>265</v>
      </c>
      <c r="C86" s="123" t="s">
        <v>24</v>
      </c>
      <c r="D86" s="116">
        <v>1</v>
      </c>
      <c r="E86" s="117">
        <v>742008</v>
      </c>
      <c r="F86" s="117">
        <f t="shared" si="2"/>
        <v>742008</v>
      </c>
    </row>
    <row r="87" spans="1:8" x14ac:dyDescent="0.25">
      <c r="A87" s="109">
        <v>4</v>
      </c>
      <c r="B87" s="135" t="s">
        <v>266</v>
      </c>
      <c r="C87" s="136"/>
      <c r="D87" s="118"/>
      <c r="E87" s="111"/>
      <c r="F87" s="112">
        <f>+SUM(F88:F89)</f>
        <v>3699824.0400000005</v>
      </c>
    </row>
    <row r="88" spans="1:8" x14ac:dyDescent="0.25">
      <c r="A88" s="113" t="s">
        <v>19</v>
      </c>
      <c r="B88" s="114" t="s">
        <v>267</v>
      </c>
      <c r="C88" s="119" t="s">
        <v>22</v>
      </c>
      <c r="D88" s="116">
        <v>5.9400000000000013</v>
      </c>
      <c r="E88" s="117">
        <v>108821</v>
      </c>
      <c r="F88" s="117">
        <f t="shared" si="2"/>
        <v>646396.74000000011</v>
      </c>
    </row>
    <row r="89" spans="1:8" ht="31.5" x14ac:dyDescent="0.25">
      <c r="A89" s="113" t="s">
        <v>20</v>
      </c>
      <c r="B89" s="114" t="s">
        <v>268</v>
      </c>
      <c r="C89" s="119" t="s">
        <v>21</v>
      </c>
      <c r="D89" s="116">
        <v>29.700000000000003</v>
      </c>
      <c r="E89" s="117">
        <v>102809</v>
      </c>
      <c r="F89" s="117">
        <f t="shared" si="2"/>
        <v>3053427.3000000003</v>
      </c>
    </row>
    <row r="90" spans="1:8" x14ac:dyDescent="0.25">
      <c r="A90" s="152" t="s">
        <v>10</v>
      </c>
      <c r="B90" s="152"/>
      <c r="C90" s="152"/>
      <c r="D90" s="4"/>
      <c r="E90" s="6"/>
      <c r="F90" s="4">
        <f>+F87+F21+F17+F12</f>
        <v>2668592583.9400001</v>
      </c>
    </row>
    <row r="91" spans="1:8" x14ac:dyDescent="0.25">
      <c r="A91" s="132" t="s">
        <v>2</v>
      </c>
      <c r="B91" s="133"/>
      <c r="C91" s="134"/>
      <c r="D91" s="128">
        <v>0.20154252762395214</v>
      </c>
      <c r="E91" s="14"/>
      <c r="F91" s="13">
        <f>+$F$90*D91</f>
        <v>537834894.56580126</v>
      </c>
    </row>
    <row r="92" spans="1:8" x14ac:dyDescent="0.25">
      <c r="A92" s="132" t="s">
        <v>3</v>
      </c>
      <c r="B92" s="133"/>
      <c r="C92" s="134"/>
      <c r="D92" s="128">
        <v>0.05</v>
      </c>
      <c r="E92" s="14"/>
      <c r="F92" s="13">
        <f t="shared" ref="F92:F93" si="3">+$F$90*D92</f>
        <v>133429629.19700001</v>
      </c>
    </row>
    <row r="93" spans="1:8" x14ac:dyDescent="0.25">
      <c r="A93" s="132" t="s">
        <v>4</v>
      </c>
      <c r="B93" s="133"/>
      <c r="C93" s="134"/>
      <c r="D93" s="128">
        <v>0.08</v>
      </c>
      <c r="E93" s="14"/>
      <c r="F93" s="13">
        <f t="shared" si="3"/>
        <v>213487406.71520001</v>
      </c>
    </row>
    <row r="94" spans="1:8" x14ac:dyDescent="0.25">
      <c r="A94" s="132" t="s">
        <v>11</v>
      </c>
      <c r="B94" s="133"/>
      <c r="C94" s="134"/>
      <c r="D94" s="128">
        <v>0.19</v>
      </c>
      <c r="E94" s="14"/>
      <c r="F94" s="13">
        <f>+$F$93*D94</f>
        <v>40562607.275888003</v>
      </c>
    </row>
    <row r="95" spans="1:8" x14ac:dyDescent="0.25">
      <c r="A95" s="141" t="s">
        <v>12</v>
      </c>
      <c r="B95" s="142"/>
      <c r="C95" s="143"/>
      <c r="D95" s="2"/>
      <c r="E95" s="10"/>
      <c r="F95" s="2">
        <f>+SUM(F91:F94)</f>
        <v>925314537.75388932</v>
      </c>
    </row>
    <row r="96" spans="1:8" x14ac:dyDescent="0.25">
      <c r="A96" s="138" t="s">
        <v>390</v>
      </c>
      <c r="B96" s="138"/>
      <c r="C96" s="138"/>
      <c r="D96" s="105"/>
      <c r="E96" s="105"/>
      <c r="F96" s="105">
        <f>+F90+F95</f>
        <v>3593907121.6938896</v>
      </c>
      <c r="H96" s="129"/>
    </row>
    <row r="97" spans="1:6" ht="50.25" customHeight="1" x14ac:dyDescent="0.25">
      <c r="A97" s="109">
        <v>5</v>
      </c>
      <c r="B97" s="135" t="s">
        <v>270</v>
      </c>
      <c r="C97" s="136"/>
      <c r="D97" s="110"/>
      <c r="E97" s="111"/>
      <c r="F97" s="112">
        <f>+SUM(F98:F156)</f>
        <v>1125815471.23</v>
      </c>
    </row>
    <row r="98" spans="1:6" x14ac:dyDescent="0.25">
      <c r="A98" s="113" t="s">
        <v>271</v>
      </c>
      <c r="B98" s="114" t="s">
        <v>272</v>
      </c>
      <c r="C98" s="115" t="s">
        <v>23</v>
      </c>
      <c r="D98" s="124">
        <v>24059.5</v>
      </c>
      <c r="E98" s="117">
        <v>21833</v>
      </c>
      <c r="F98" s="117">
        <f t="shared" ref="F98:F156" si="4">+D98*E98</f>
        <v>525291063.5</v>
      </c>
    </row>
    <row r="99" spans="1:6" x14ac:dyDescent="0.25">
      <c r="A99" s="113" t="s">
        <v>273</v>
      </c>
      <c r="B99" s="114" t="s">
        <v>137</v>
      </c>
      <c r="C99" s="115" t="s">
        <v>23</v>
      </c>
      <c r="D99" s="124">
        <v>2060.23</v>
      </c>
      <c r="E99" s="117">
        <v>31824</v>
      </c>
      <c r="F99" s="117">
        <f t="shared" si="4"/>
        <v>65564759.520000003</v>
      </c>
    </row>
    <row r="100" spans="1:6" x14ac:dyDescent="0.25">
      <c r="A100" s="113" t="s">
        <v>274</v>
      </c>
      <c r="B100" s="114" t="s">
        <v>275</v>
      </c>
      <c r="C100" s="115" t="s">
        <v>23</v>
      </c>
      <c r="D100" s="124">
        <v>898.48</v>
      </c>
      <c r="E100" s="117">
        <v>214882</v>
      </c>
      <c r="F100" s="117">
        <f t="shared" si="4"/>
        <v>193067179.36000001</v>
      </c>
    </row>
    <row r="101" spans="1:6" x14ac:dyDescent="0.25">
      <c r="A101" s="113" t="s">
        <v>276</v>
      </c>
      <c r="B101" s="114" t="s">
        <v>277</v>
      </c>
      <c r="C101" s="115" t="s">
        <v>23</v>
      </c>
      <c r="D101" s="124">
        <v>4886.3500000000004</v>
      </c>
      <c r="E101" s="117">
        <v>23691</v>
      </c>
      <c r="F101" s="117">
        <f t="shared" si="4"/>
        <v>115762517.85000001</v>
      </c>
    </row>
    <row r="102" spans="1:6" x14ac:dyDescent="0.25">
      <c r="A102" s="113" t="s">
        <v>278</v>
      </c>
      <c r="B102" s="114" t="s">
        <v>279</v>
      </c>
      <c r="C102" s="115" t="s">
        <v>23</v>
      </c>
      <c r="D102" s="124">
        <v>530</v>
      </c>
      <c r="E102" s="117">
        <v>39048</v>
      </c>
      <c r="F102" s="117">
        <f t="shared" si="4"/>
        <v>20695440</v>
      </c>
    </row>
    <row r="103" spans="1:6" x14ac:dyDescent="0.25">
      <c r="A103" s="113" t="s">
        <v>280</v>
      </c>
      <c r="B103" s="114" t="s">
        <v>281</v>
      </c>
      <c r="C103" s="115" t="s">
        <v>23</v>
      </c>
      <c r="D103" s="124">
        <v>66</v>
      </c>
      <c r="E103" s="117">
        <v>85373</v>
      </c>
      <c r="F103" s="117">
        <f t="shared" si="4"/>
        <v>5634618</v>
      </c>
    </row>
    <row r="104" spans="1:6" x14ac:dyDescent="0.25">
      <c r="A104" s="113" t="s">
        <v>282</v>
      </c>
      <c r="B104" s="114" t="s">
        <v>283</v>
      </c>
      <c r="C104" s="115" t="s">
        <v>24</v>
      </c>
      <c r="D104" s="116">
        <v>4</v>
      </c>
      <c r="E104" s="117">
        <v>243950</v>
      </c>
      <c r="F104" s="117">
        <f t="shared" si="4"/>
        <v>975800</v>
      </c>
    </row>
    <row r="105" spans="1:6" x14ac:dyDescent="0.25">
      <c r="A105" s="113" t="s">
        <v>284</v>
      </c>
      <c r="B105" s="114" t="s">
        <v>285</v>
      </c>
      <c r="C105" s="119" t="s">
        <v>24</v>
      </c>
      <c r="D105" s="116">
        <v>16</v>
      </c>
      <c r="E105" s="117">
        <v>198730</v>
      </c>
      <c r="F105" s="117">
        <f t="shared" si="4"/>
        <v>3179680</v>
      </c>
    </row>
    <row r="106" spans="1:6" x14ac:dyDescent="0.25">
      <c r="A106" s="113" t="s">
        <v>286</v>
      </c>
      <c r="B106" s="114" t="s">
        <v>287</v>
      </c>
      <c r="C106" s="119" t="s">
        <v>24</v>
      </c>
      <c r="D106" s="116">
        <v>4</v>
      </c>
      <c r="E106" s="117">
        <v>254660</v>
      </c>
      <c r="F106" s="117">
        <f t="shared" si="4"/>
        <v>1018640</v>
      </c>
    </row>
    <row r="107" spans="1:6" x14ac:dyDescent="0.25">
      <c r="A107" s="113" t="s">
        <v>288</v>
      </c>
      <c r="B107" s="114" t="s">
        <v>289</v>
      </c>
      <c r="C107" s="119" t="s">
        <v>24</v>
      </c>
      <c r="D107" s="116">
        <v>1</v>
      </c>
      <c r="E107" s="117">
        <v>541450</v>
      </c>
      <c r="F107" s="117">
        <f t="shared" si="4"/>
        <v>541450</v>
      </c>
    </row>
    <row r="108" spans="1:6" x14ac:dyDescent="0.25">
      <c r="A108" s="113" t="s">
        <v>290</v>
      </c>
      <c r="B108" s="114" t="s">
        <v>291</v>
      </c>
      <c r="C108" s="115" t="s">
        <v>24</v>
      </c>
      <c r="D108" s="116">
        <v>81</v>
      </c>
      <c r="E108" s="117">
        <v>158865</v>
      </c>
      <c r="F108" s="117">
        <f t="shared" si="4"/>
        <v>12868065</v>
      </c>
    </row>
    <row r="109" spans="1:6" x14ac:dyDescent="0.25">
      <c r="A109" s="113" t="s">
        <v>292</v>
      </c>
      <c r="B109" s="114" t="s">
        <v>293</v>
      </c>
      <c r="C109" s="119" t="s">
        <v>24</v>
      </c>
      <c r="D109" s="116">
        <v>9</v>
      </c>
      <c r="E109" s="117">
        <v>192780</v>
      </c>
      <c r="F109" s="117">
        <f t="shared" si="4"/>
        <v>1735020</v>
      </c>
    </row>
    <row r="110" spans="1:6" x14ac:dyDescent="0.25">
      <c r="A110" s="113" t="s">
        <v>294</v>
      </c>
      <c r="B110" s="114" t="s">
        <v>295</v>
      </c>
      <c r="C110" s="119" t="s">
        <v>24</v>
      </c>
      <c r="D110" s="116">
        <v>3</v>
      </c>
      <c r="E110" s="117">
        <v>267750</v>
      </c>
      <c r="F110" s="117">
        <f t="shared" si="4"/>
        <v>803250</v>
      </c>
    </row>
    <row r="111" spans="1:6" x14ac:dyDescent="0.25">
      <c r="A111" s="113" t="s">
        <v>296</v>
      </c>
      <c r="B111" s="114" t="s">
        <v>297</v>
      </c>
      <c r="C111" s="119" t="s">
        <v>24</v>
      </c>
      <c r="D111" s="116">
        <v>59</v>
      </c>
      <c r="E111" s="117">
        <v>101745</v>
      </c>
      <c r="F111" s="117">
        <f t="shared" si="4"/>
        <v>6002955</v>
      </c>
    </row>
    <row r="112" spans="1:6" x14ac:dyDescent="0.25">
      <c r="A112" s="113" t="s">
        <v>298</v>
      </c>
      <c r="B112" s="114" t="s">
        <v>299</v>
      </c>
      <c r="C112" s="119" t="s">
        <v>24</v>
      </c>
      <c r="D112" s="116">
        <v>4</v>
      </c>
      <c r="E112" s="117">
        <v>116025</v>
      </c>
      <c r="F112" s="117">
        <f t="shared" si="4"/>
        <v>464100</v>
      </c>
    </row>
    <row r="113" spans="1:6" x14ac:dyDescent="0.25">
      <c r="A113" s="113" t="s">
        <v>300</v>
      </c>
      <c r="B113" s="114" t="s">
        <v>301</v>
      </c>
      <c r="C113" s="119" t="s">
        <v>24</v>
      </c>
      <c r="D113" s="116">
        <v>2</v>
      </c>
      <c r="E113" s="117">
        <v>175525</v>
      </c>
      <c r="F113" s="117">
        <f t="shared" si="4"/>
        <v>351050</v>
      </c>
    </row>
    <row r="114" spans="1:6" x14ac:dyDescent="0.25">
      <c r="A114" s="113" t="s">
        <v>302</v>
      </c>
      <c r="B114" s="114" t="s">
        <v>303</v>
      </c>
      <c r="C114" s="115" t="s">
        <v>24</v>
      </c>
      <c r="D114" s="116">
        <v>158</v>
      </c>
      <c r="E114" s="117">
        <v>101150</v>
      </c>
      <c r="F114" s="117">
        <f t="shared" si="4"/>
        <v>15981700</v>
      </c>
    </row>
    <row r="115" spans="1:6" x14ac:dyDescent="0.25">
      <c r="A115" s="113" t="s">
        <v>304</v>
      </c>
      <c r="B115" s="114" t="s">
        <v>305</v>
      </c>
      <c r="C115" s="115" t="s">
        <v>24</v>
      </c>
      <c r="D115" s="116">
        <v>48</v>
      </c>
      <c r="E115" s="117">
        <v>113050</v>
      </c>
      <c r="F115" s="117">
        <f t="shared" si="4"/>
        <v>5426400</v>
      </c>
    </row>
    <row r="116" spans="1:6" x14ac:dyDescent="0.25">
      <c r="A116" s="113" t="s">
        <v>306</v>
      </c>
      <c r="B116" s="114" t="s">
        <v>307</v>
      </c>
      <c r="C116" s="119" t="s">
        <v>24</v>
      </c>
      <c r="D116" s="116">
        <v>15</v>
      </c>
      <c r="E116" s="117">
        <v>178500</v>
      </c>
      <c r="F116" s="117">
        <f t="shared" si="4"/>
        <v>2677500</v>
      </c>
    </row>
    <row r="117" spans="1:6" x14ac:dyDescent="0.25">
      <c r="A117" s="113" t="s">
        <v>308</v>
      </c>
      <c r="B117" s="114" t="s">
        <v>309</v>
      </c>
      <c r="C117" s="119" t="s">
        <v>24</v>
      </c>
      <c r="D117" s="116">
        <v>9</v>
      </c>
      <c r="E117" s="117">
        <v>279650</v>
      </c>
      <c r="F117" s="117">
        <f t="shared" si="4"/>
        <v>2516850</v>
      </c>
    </row>
    <row r="118" spans="1:6" x14ac:dyDescent="0.25">
      <c r="A118" s="113" t="s">
        <v>310</v>
      </c>
      <c r="B118" s="114" t="s">
        <v>311</v>
      </c>
      <c r="C118" s="119" t="s">
        <v>24</v>
      </c>
      <c r="D118" s="116">
        <v>1</v>
      </c>
      <c r="E118" s="117">
        <v>547400</v>
      </c>
      <c r="F118" s="117">
        <f t="shared" si="4"/>
        <v>547400</v>
      </c>
    </row>
    <row r="119" spans="1:6" x14ac:dyDescent="0.25">
      <c r="A119" s="113" t="s">
        <v>312</v>
      </c>
      <c r="B119" s="114" t="s">
        <v>313</v>
      </c>
      <c r="C119" s="119" t="s">
        <v>24</v>
      </c>
      <c r="D119" s="116">
        <v>1</v>
      </c>
      <c r="E119" s="117">
        <v>2665600</v>
      </c>
      <c r="F119" s="117">
        <f t="shared" si="4"/>
        <v>2665600</v>
      </c>
    </row>
    <row r="120" spans="1:6" x14ac:dyDescent="0.25">
      <c r="A120" s="113" t="s">
        <v>314</v>
      </c>
      <c r="B120" s="114" t="s">
        <v>315</v>
      </c>
      <c r="C120" s="115" t="s">
        <v>24</v>
      </c>
      <c r="D120" s="116">
        <v>199</v>
      </c>
      <c r="E120" s="117">
        <v>59510</v>
      </c>
      <c r="F120" s="117">
        <f t="shared" si="4"/>
        <v>11842490</v>
      </c>
    </row>
    <row r="121" spans="1:6" x14ac:dyDescent="0.25">
      <c r="A121" s="113" t="s">
        <v>316</v>
      </c>
      <c r="B121" s="114" t="s">
        <v>317</v>
      </c>
      <c r="C121" s="119" t="s">
        <v>24</v>
      </c>
      <c r="D121" s="116">
        <v>53</v>
      </c>
      <c r="E121" s="117">
        <v>83902</v>
      </c>
      <c r="F121" s="117">
        <f t="shared" si="4"/>
        <v>4446806</v>
      </c>
    </row>
    <row r="122" spans="1:6" x14ac:dyDescent="0.25">
      <c r="A122" s="113" t="s">
        <v>318</v>
      </c>
      <c r="B122" s="114" t="s">
        <v>319</v>
      </c>
      <c r="C122" s="119" t="s">
        <v>24</v>
      </c>
      <c r="D122" s="116">
        <v>15</v>
      </c>
      <c r="E122" s="117">
        <v>203824</v>
      </c>
      <c r="F122" s="117">
        <f t="shared" si="4"/>
        <v>3057360</v>
      </c>
    </row>
    <row r="123" spans="1:6" x14ac:dyDescent="0.25">
      <c r="A123" s="113" t="s">
        <v>320</v>
      </c>
      <c r="B123" s="114" t="s">
        <v>321</v>
      </c>
      <c r="C123" s="119" t="s">
        <v>24</v>
      </c>
      <c r="D123" s="116">
        <v>77</v>
      </c>
      <c r="E123" s="117">
        <v>311780</v>
      </c>
      <c r="F123" s="117">
        <f t="shared" si="4"/>
        <v>24007060</v>
      </c>
    </row>
    <row r="124" spans="1:6" x14ac:dyDescent="0.25">
      <c r="A124" s="113" t="s">
        <v>322</v>
      </c>
      <c r="B124" s="114" t="s">
        <v>323</v>
      </c>
      <c r="C124" s="119" t="s">
        <v>24</v>
      </c>
      <c r="D124" s="116">
        <v>4</v>
      </c>
      <c r="E124" s="117">
        <v>477785</v>
      </c>
      <c r="F124" s="117">
        <f t="shared" si="4"/>
        <v>1911140</v>
      </c>
    </row>
    <row r="125" spans="1:6" x14ac:dyDescent="0.25">
      <c r="A125" s="113" t="s">
        <v>324</v>
      </c>
      <c r="B125" s="114" t="s">
        <v>325</v>
      </c>
      <c r="C125" s="119" t="s">
        <v>24</v>
      </c>
      <c r="D125" s="116">
        <v>2</v>
      </c>
      <c r="E125" s="117">
        <v>526575</v>
      </c>
      <c r="F125" s="117">
        <f t="shared" si="4"/>
        <v>1053150</v>
      </c>
    </row>
    <row r="126" spans="1:6" x14ac:dyDescent="0.25">
      <c r="A126" s="113" t="s">
        <v>326</v>
      </c>
      <c r="B126" s="114" t="s">
        <v>327</v>
      </c>
      <c r="C126" s="119" t="s">
        <v>24</v>
      </c>
      <c r="D126" s="116">
        <v>2</v>
      </c>
      <c r="E126" s="117">
        <v>762790</v>
      </c>
      <c r="F126" s="117">
        <f t="shared" si="4"/>
        <v>1525580</v>
      </c>
    </row>
    <row r="127" spans="1:6" x14ac:dyDescent="0.25">
      <c r="A127" s="113" t="s">
        <v>328</v>
      </c>
      <c r="B127" s="114" t="s">
        <v>329</v>
      </c>
      <c r="C127" s="119" t="s">
        <v>24</v>
      </c>
      <c r="D127" s="116">
        <v>8</v>
      </c>
      <c r="E127" s="117">
        <v>163030</v>
      </c>
      <c r="F127" s="117">
        <f t="shared" si="4"/>
        <v>1304240</v>
      </c>
    </row>
    <row r="128" spans="1:6" x14ac:dyDescent="0.25">
      <c r="A128" s="113" t="s">
        <v>330</v>
      </c>
      <c r="B128" s="114" t="s">
        <v>331</v>
      </c>
      <c r="C128" s="119" t="s">
        <v>24</v>
      </c>
      <c r="D128" s="116">
        <v>1</v>
      </c>
      <c r="E128" s="117">
        <v>464695</v>
      </c>
      <c r="F128" s="117">
        <f t="shared" si="4"/>
        <v>464695</v>
      </c>
    </row>
    <row r="129" spans="1:6" x14ac:dyDescent="0.25">
      <c r="A129" s="113" t="s">
        <v>332</v>
      </c>
      <c r="B129" s="114" t="s">
        <v>333</v>
      </c>
      <c r="C129" s="119" t="s">
        <v>24</v>
      </c>
      <c r="D129" s="116">
        <v>13</v>
      </c>
      <c r="E129" s="117">
        <v>232050</v>
      </c>
      <c r="F129" s="117">
        <f t="shared" si="4"/>
        <v>3016650</v>
      </c>
    </row>
    <row r="130" spans="1:6" x14ac:dyDescent="0.25">
      <c r="A130" s="113" t="s">
        <v>334</v>
      </c>
      <c r="B130" s="114" t="s">
        <v>335</v>
      </c>
      <c r="C130" s="119" t="s">
        <v>24</v>
      </c>
      <c r="D130" s="116">
        <v>3</v>
      </c>
      <c r="E130" s="117">
        <v>372470</v>
      </c>
      <c r="F130" s="117">
        <f t="shared" si="4"/>
        <v>1117410</v>
      </c>
    </row>
    <row r="131" spans="1:6" x14ac:dyDescent="0.25">
      <c r="A131" s="113" t="s">
        <v>336</v>
      </c>
      <c r="B131" s="114" t="s">
        <v>337</v>
      </c>
      <c r="C131" s="119" t="s">
        <v>24</v>
      </c>
      <c r="D131" s="116">
        <v>12</v>
      </c>
      <c r="E131" s="117">
        <v>163030</v>
      </c>
      <c r="F131" s="117">
        <f t="shared" si="4"/>
        <v>1956360</v>
      </c>
    </row>
    <row r="132" spans="1:6" x14ac:dyDescent="0.25">
      <c r="A132" s="113" t="s">
        <v>338</v>
      </c>
      <c r="B132" s="114" t="s">
        <v>339</v>
      </c>
      <c r="C132" s="119" t="s">
        <v>24</v>
      </c>
      <c r="D132" s="116">
        <v>4</v>
      </c>
      <c r="E132" s="117">
        <v>232050</v>
      </c>
      <c r="F132" s="117">
        <f t="shared" si="4"/>
        <v>928200</v>
      </c>
    </row>
    <row r="133" spans="1:6" x14ac:dyDescent="0.25">
      <c r="A133" s="113" t="s">
        <v>340</v>
      </c>
      <c r="B133" s="114" t="s">
        <v>341</v>
      </c>
      <c r="C133" s="119" t="s">
        <v>24</v>
      </c>
      <c r="D133" s="116">
        <v>2</v>
      </c>
      <c r="E133" s="117">
        <v>365330</v>
      </c>
      <c r="F133" s="117">
        <f t="shared" si="4"/>
        <v>730660</v>
      </c>
    </row>
    <row r="134" spans="1:6" x14ac:dyDescent="0.25">
      <c r="A134" s="113" t="s">
        <v>342</v>
      </c>
      <c r="B134" s="114" t="s">
        <v>343</v>
      </c>
      <c r="C134" s="119" t="s">
        <v>24</v>
      </c>
      <c r="D134" s="116">
        <v>4</v>
      </c>
      <c r="E134" s="117">
        <v>655095</v>
      </c>
      <c r="F134" s="117">
        <f t="shared" si="4"/>
        <v>2620380</v>
      </c>
    </row>
    <row r="135" spans="1:6" x14ac:dyDescent="0.25">
      <c r="A135" s="113" t="s">
        <v>344</v>
      </c>
      <c r="B135" s="114" t="s">
        <v>345</v>
      </c>
      <c r="C135" s="119" t="s">
        <v>24</v>
      </c>
      <c r="D135" s="116">
        <v>55</v>
      </c>
      <c r="E135" s="117">
        <v>42599</v>
      </c>
      <c r="F135" s="117">
        <f t="shared" si="4"/>
        <v>2342945</v>
      </c>
    </row>
    <row r="136" spans="1:6" x14ac:dyDescent="0.25">
      <c r="A136" s="113" t="s">
        <v>346</v>
      </c>
      <c r="B136" s="114" t="s">
        <v>347</v>
      </c>
      <c r="C136" s="119" t="s">
        <v>24</v>
      </c>
      <c r="D136" s="116">
        <v>14</v>
      </c>
      <c r="E136" s="117">
        <v>54355</v>
      </c>
      <c r="F136" s="117">
        <f t="shared" si="4"/>
        <v>760970</v>
      </c>
    </row>
    <row r="137" spans="1:6" x14ac:dyDescent="0.25">
      <c r="A137" s="113" t="s">
        <v>348</v>
      </c>
      <c r="B137" s="114" t="s">
        <v>349</v>
      </c>
      <c r="C137" s="119" t="s">
        <v>24</v>
      </c>
      <c r="D137" s="116">
        <v>13</v>
      </c>
      <c r="E137" s="117">
        <v>112100</v>
      </c>
      <c r="F137" s="117">
        <f t="shared" si="4"/>
        <v>1457300</v>
      </c>
    </row>
    <row r="138" spans="1:6" x14ac:dyDescent="0.25">
      <c r="A138" s="113" t="s">
        <v>350</v>
      </c>
      <c r="B138" s="114" t="s">
        <v>351</v>
      </c>
      <c r="C138" s="119" t="s">
        <v>24</v>
      </c>
      <c r="D138" s="116">
        <v>2</v>
      </c>
      <c r="E138" s="117">
        <v>261800</v>
      </c>
      <c r="F138" s="117">
        <f t="shared" si="4"/>
        <v>523600</v>
      </c>
    </row>
    <row r="139" spans="1:6" x14ac:dyDescent="0.25">
      <c r="A139" s="113" t="s">
        <v>352</v>
      </c>
      <c r="B139" s="114" t="s">
        <v>353</v>
      </c>
      <c r="C139" s="119" t="s">
        <v>24</v>
      </c>
      <c r="D139" s="116">
        <v>2</v>
      </c>
      <c r="E139" s="117">
        <v>273700</v>
      </c>
      <c r="F139" s="117">
        <f t="shared" si="4"/>
        <v>547400</v>
      </c>
    </row>
    <row r="140" spans="1:6" x14ac:dyDescent="0.25">
      <c r="A140" s="113" t="s">
        <v>354</v>
      </c>
      <c r="B140" s="114" t="s">
        <v>355</v>
      </c>
      <c r="C140" s="119" t="s">
        <v>24</v>
      </c>
      <c r="D140" s="116">
        <v>19</v>
      </c>
      <c r="E140" s="117">
        <v>40263</v>
      </c>
      <c r="F140" s="117">
        <f t="shared" si="4"/>
        <v>764997</v>
      </c>
    </row>
    <row r="141" spans="1:6" x14ac:dyDescent="0.25">
      <c r="A141" s="113" t="s">
        <v>356</v>
      </c>
      <c r="B141" s="114" t="s">
        <v>357</v>
      </c>
      <c r="C141" s="119" t="s">
        <v>24</v>
      </c>
      <c r="D141" s="116">
        <v>4</v>
      </c>
      <c r="E141" s="117">
        <v>61821</v>
      </c>
      <c r="F141" s="117">
        <f t="shared" si="4"/>
        <v>247284</v>
      </c>
    </row>
    <row r="142" spans="1:6" x14ac:dyDescent="0.25">
      <c r="A142" s="113" t="s">
        <v>358</v>
      </c>
      <c r="B142" s="114" t="s">
        <v>359</v>
      </c>
      <c r="C142" s="119" t="s">
        <v>24</v>
      </c>
      <c r="D142" s="116">
        <v>1</v>
      </c>
      <c r="E142" s="117">
        <v>132355</v>
      </c>
      <c r="F142" s="117">
        <f t="shared" si="4"/>
        <v>132355</v>
      </c>
    </row>
    <row r="143" spans="1:6" x14ac:dyDescent="0.25">
      <c r="A143" s="113" t="s">
        <v>360</v>
      </c>
      <c r="B143" s="114" t="s">
        <v>361</v>
      </c>
      <c r="C143" s="119" t="s">
        <v>24</v>
      </c>
      <c r="D143" s="116">
        <v>3</v>
      </c>
      <c r="E143" s="117">
        <v>236810</v>
      </c>
      <c r="F143" s="117">
        <f t="shared" si="4"/>
        <v>710430</v>
      </c>
    </row>
    <row r="144" spans="1:6" x14ac:dyDescent="0.25">
      <c r="A144" s="113" t="s">
        <v>362</v>
      </c>
      <c r="B144" s="114" t="s">
        <v>363</v>
      </c>
      <c r="C144" s="119" t="s">
        <v>24</v>
      </c>
      <c r="D144" s="116">
        <v>2</v>
      </c>
      <c r="E144" s="117">
        <v>492660</v>
      </c>
      <c r="F144" s="117">
        <f t="shared" si="4"/>
        <v>985320</v>
      </c>
    </row>
    <row r="145" spans="1:8" x14ac:dyDescent="0.25">
      <c r="A145" s="113" t="s">
        <v>364</v>
      </c>
      <c r="B145" s="114" t="s">
        <v>365</v>
      </c>
      <c r="C145" s="119" t="s">
        <v>24</v>
      </c>
      <c r="D145" s="116">
        <v>11</v>
      </c>
      <c r="E145" s="117">
        <v>45731</v>
      </c>
      <c r="F145" s="117">
        <f t="shared" si="4"/>
        <v>503041</v>
      </c>
    </row>
    <row r="146" spans="1:8" x14ac:dyDescent="0.25">
      <c r="A146" s="113" t="s">
        <v>366</v>
      </c>
      <c r="B146" s="114" t="s">
        <v>367</v>
      </c>
      <c r="C146" s="119" t="s">
        <v>24</v>
      </c>
      <c r="D146" s="116">
        <v>13</v>
      </c>
      <c r="E146" s="117">
        <v>39980</v>
      </c>
      <c r="F146" s="117">
        <f t="shared" si="4"/>
        <v>519740</v>
      </c>
    </row>
    <row r="147" spans="1:8" ht="31.5" x14ac:dyDescent="0.25">
      <c r="A147" s="113" t="s">
        <v>368</v>
      </c>
      <c r="B147" s="114" t="s">
        <v>369</v>
      </c>
      <c r="C147" s="119" t="s">
        <v>236</v>
      </c>
      <c r="D147" s="116">
        <v>2</v>
      </c>
      <c r="E147" s="117">
        <v>483140</v>
      </c>
      <c r="F147" s="117">
        <f t="shared" si="4"/>
        <v>966280</v>
      </c>
    </row>
    <row r="148" spans="1:8" ht="31.5" x14ac:dyDescent="0.25">
      <c r="A148" s="113" t="s">
        <v>370</v>
      </c>
      <c r="B148" s="114" t="s">
        <v>371</v>
      </c>
      <c r="C148" s="119" t="s">
        <v>236</v>
      </c>
      <c r="D148" s="116">
        <v>6</v>
      </c>
      <c r="E148" s="117">
        <v>617015</v>
      </c>
      <c r="F148" s="117">
        <f t="shared" si="4"/>
        <v>3702090</v>
      </c>
    </row>
    <row r="149" spans="1:8" ht="31.5" x14ac:dyDescent="0.25">
      <c r="A149" s="113" t="s">
        <v>372</v>
      </c>
      <c r="B149" s="114" t="s">
        <v>373</v>
      </c>
      <c r="C149" s="119" t="s">
        <v>236</v>
      </c>
      <c r="D149" s="116">
        <v>1</v>
      </c>
      <c r="E149" s="117">
        <v>1406580</v>
      </c>
      <c r="F149" s="117">
        <f t="shared" si="4"/>
        <v>1406580</v>
      </c>
    </row>
    <row r="150" spans="1:8" x14ac:dyDescent="0.25">
      <c r="A150" s="113" t="s">
        <v>374</v>
      </c>
      <c r="B150" s="114" t="s">
        <v>375</v>
      </c>
      <c r="C150" s="119" t="s">
        <v>236</v>
      </c>
      <c r="D150" s="116">
        <v>2</v>
      </c>
      <c r="E150" s="117">
        <v>1737400</v>
      </c>
      <c r="F150" s="117">
        <f t="shared" si="4"/>
        <v>3474800</v>
      </c>
    </row>
    <row r="151" spans="1:8" x14ac:dyDescent="0.25">
      <c r="A151" s="113" t="s">
        <v>376</v>
      </c>
      <c r="B151" s="114" t="s">
        <v>377</v>
      </c>
      <c r="C151" s="119" t="s">
        <v>236</v>
      </c>
      <c r="D151" s="116">
        <v>9</v>
      </c>
      <c r="E151" s="117">
        <v>37788</v>
      </c>
      <c r="F151" s="117">
        <f t="shared" si="4"/>
        <v>340092</v>
      </c>
    </row>
    <row r="152" spans="1:8" x14ac:dyDescent="0.25">
      <c r="A152" s="113" t="s">
        <v>378</v>
      </c>
      <c r="B152" s="114" t="s">
        <v>379</v>
      </c>
      <c r="C152" s="119" t="s">
        <v>236</v>
      </c>
      <c r="D152" s="116">
        <v>9</v>
      </c>
      <c r="E152" s="117">
        <v>56822</v>
      </c>
      <c r="F152" s="117">
        <f t="shared" si="4"/>
        <v>511398</v>
      </c>
    </row>
    <row r="153" spans="1:8" x14ac:dyDescent="0.25">
      <c r="A153" s="113" t="s">
        <v>380</v>
      </c>
      <c r="B153" s="114" t="s">
        <v>381</v>
      </c>
      <c r="C153" s="119" t="s">
        <v>236</v>
      </c>
      <c r="D153" s="116">
        <v>270</v>
      </c>
      <c r="E153" s="117">
        <v>27608</v>
      </c>
      <c r="F153" s="117">
        <f t="shared" si="4"/>
        <v>7454160</v>
      </c>
    </row>
    <row r="154" spans="1:8" x14ac:dyDescent="0.25">
      <c r="A154" s="113" t="s">
        <v>382</v>
      </c>
      <c r="B154" s="114" t="s">
        <v>248</v>
      </c>
      <c r="C154" s="119" t="s">
        <v>236</v>
      </c>
      <c r="D154" s="116">
        <v>2306</v>
      </c>
      <c r="E154" s="117">
        <v>21394</v>
      </c>
      <c r="F154" s="117">
        <f t="shared" si="4"/>
        <v>49334564</v>
      </c>
      <c r="G154" s="127"/>
    </row>
    <row r="155" spans="1:8" x14ac:dyDescent="0.25">
      <c r="A155" s="113" t="s">
        <v>383</v>
      </c>
      <c r="B155" s="114" t="s">
        <v>384</v>
      </c>
      <c r="C155" s="119" t="s">
        <v>236</v>
      </c>
      <c r="D155" s="116">
        <v>96</v>
      </c>
      <c r="E155" s="117">
        <v>27603</v>
      </c>
      <c r="F155" s="117">
        <f t="shared" si="4"/>
        <v>2649888</v>
      </c>
    </row>
    <row r="156" spans="1:8" x14ac:dyDescent="0.25">
      <c r="A156" s="113" t="s">
        <v>385</v>
      </c>
      <c r="B156" s="114" t="s">
        <v>386</v>
      </c>
      <c r="C156" s="119" t="s">
        <v>236</v>
      </c>
      <c r="D156" s="116">
        <v>63</v>
      </c>
      <c r="E156" s="117">
        <v>43286</v>
      </c>
      <c r="F156" s="117">
        <f t="shared" si="4"/>
        <v>2727018</v>
      </c>
    </row>
    <row r="157" spans="1:8" x14ac:dyDescent="0.25">
      <c r="A157" s="137" t="s">
        <v>387</v>
      </c>
      <c r="B157" s="137"/>
      <c r="C157" s="137"/>
      <c r="D157" s="125"/>
      <c r="E157" s="126"/>
      <c r="F157" s="126">
        <f>+F97</f>
        <v>1125815471.23</v>
      </c>
    </row>
    <row r="158" spans="1:8" x14ac:dyDescent="0.25">
      <c r="A158" s="132" t="s">
        <v>388</v>
      </c>
      <c r="B158" s="133"/>
      <c r="C158" s="134"/>
      <c r="D158" s="130">
        <v>0.128</v>
      </c>
      <c r="E158" s="14"/>
      <c r="F158" s="13">
        <f>+$F$157*D158</f>
        <v>144104380.31744</v>
      </c>
    </row>
    <row r="159" spans="1:8" x14ac:dyDescent="0.25">
      <c r="A159" s="138" t="s">
        <v>391</v>
      </c>
      <c r="B159" s="138"/>
      <c r="C159" s="138"/>
      <c r="D159" s="105"/>
      <c r="E159" s="105"/>
      <c r="F159" s="105">
        <f>+F157+F158</f>
        <v>1269919851.5474401</v>
      </c>
      <c r="H159" s="129"/>
    </row>
    <row r="160" spans="1:8" x14ac:dyDescent="0.25">
      <c r="A160" s="138" t="s">
        <v>392</v>
      </c>
      <c r="B160" s="138"/>
      <c r="C160" s="138"/>
      <c r="D160" s="105"/>
      <c r="E160" s="105"/>
      <c r="F160" s="105">
        <f>+F159+F96</f>
        <v>4863826973.2413292</v>
      </c>
      <c r="H160" s="129"/>
    </row>
    <row r="161" spans="1:7" x14ac:dyDescent="0.25">
      <c r="A161" s="139" t="s">
        <v>269</v>
      </c>
      <c r="B161" s="139"/>
      <c r="C161" s="139"/>
      <c r="D161" s="139"/>
      <c r="E161" s="106" t="s">
        <v>116</v>
      </c>
      <c r="F161" s="105">
        <v>159875855</v>
      </c>
    </row>
    <row r="162" spans="1:7" x14ac:dyDescent="0.25">
      <c r="A162" s="140" t="s">
        <v>117</v>
      </c>
      <c r="B162" s="140"/>
      <c r="C162" s="140"/>
      <c r="D162" s="140"/>
      <c r="E162" s="107"/>
      <c r="F162" s="108">
        <f>+F160+F161</f>
        <v>5023702828.2413292</v>
      </c>
    </row>
    <row r="164" spans="1:7" x14ac:dyDescent="0.25">
      <c r="F164" s="129"/>
      <c r="G164" s="131"/>
    </row>
  </sheetData>
  <mergeCells count="35">
    <mergeCell ref="E9:E11"/>
    <mergeCell ref="F9:F11"/>
    <mergeCell ref="B12:C12"/>
    <mergeCell ref="B17:C17"/>
    <mergeCell ref="E7:E8"/>
    <mergeCell ref="F7:F8"/>
    <mergeCell ref="A1:F1"/>
    <mergeCell ref="A2:F2"/>
    <mergeCell ref="A3:B5"/>
    <mergeCell ref="C3:F5"/>
    <mergeCell ref="A6:F6"/>
    <mergeCell ref="A7:A8"/>
    <mergeCell ref="B7:B8"/>
    <mergeCell ref="C7:C8"/>
    <mergeCell ref="D7:D8"/>
    <mergeCell ref="A90:C90"/>
    <mergeCell ref="D9:D11"/>
    <mergeCell ref="A91:C91"/>
    <mergeCell ref="A92:C92"/>
    <mergeCell ref="A93:C93"/>
    <mergeCell ref="A9:A11"/>
    <mergeCell ref="B9:B11"/>
    <mergeCell ref="C9:C11"/>
    <mergeCell ref="B87:C87"/>
    <mergeCell ref="B21:C21"/>
    <mergeCell ref="A160:C160"/>
    <mergeCell ref="A161:D161"/>
    <mergeCell ref="A162:D162"/>
    <mergeCell ref="A95:C95"/>
    <mergeCell ref="A96:C96"/>
    <mergeCell ref="A94:C94"/>
    <mergeCell ref="B97:C97"/>
    <mergeCell ref="A157:C157"/>
    <mergeCell ref="A158:C158"/>
    <mergeCell ref="A159:C159"/>
  </mergeCells>
  <phoneticPr fontId="28" type="noConversion"/>
  <pageMargins left="0.7" right="0.7" top="0.75" bottom="0.75" header="0.3" footer="0.3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G32"/>
  <sheetViews>
    <sheetView topLeftCell="A19" zoomScale="115" zoomScaleNormal="115" workbookViewId="0">
      <selection activeCell="G32" sqref="G32"/>
    </sheetView>
  </sheetViews>
  <sheetFormatPr baseColWidth="10" defaultRowHeight="15" x14ac:dyDescent="0.25"/>
  <cols>
    <col min="1" max="1" width="19" bestFit="1" customWidth="1"/>
    <col min="2" max="2" width="15" customWidth="1"/>
    <col min="3" max="3" width="15.85546875" customWidth="1"/>
    <col min="4" max="4" width="18.28515625" customWidth="1"/>
    <col min="5" max="5" width="18" customWidth="1"/>
    <col min="6" max="6" width="17" customWidth="1"/>
    <col min="7" max="7" width="13.5703125" customWidth="1"/>
  </cols>
  <sheetData>
    <row r="1" spans="1:7" ht="15.75" thickBot="1" x14ac:dyDescent="0.3"/>
    <row r="2" spans="1:7" ht="15.75" thickBot="1" x14ac:dyDescent="0.3">
      <c r="A2" s="162" t="s">
        <v>110</v>
      </c>
      <c r="B2" s="163"/>
      <c r="C2" s="163"/>
      <c r="D2" s="164"/>
      <c r="E2" s="17" t="s">
        <v>1</v>
      </c>
      <c r="F2" s="18" t="s">
        <v>30</v>
      </c>
      <c r="G2" s="19"/>
    </row>
    <row r="3" spans="1:7" ht="15.75" thickBot="1" x14ac:dyDescent="0.3">
      <c r="A3" s="21"/>
      <c r="B3" s="20"/>
      <c r="C3" s="20"/>
      <c r="D3" s="20"/>
      <c r="E3" s="20"/>
      <c r="F3" s="19"/>
      <c r="G3" s="19"/>
    </row>
    <row r="4" spans="1:7" ht="15.75" thickBot="1" x14ac:dyDescent="0.3">
      <c r="A4" s="22" t="s">
        <v>25</v>
      </c>
      <c r="B4" s="23" t="s">
        <v>1</v>
      </c>
      <c r="C4" s="23" t="s">
        <v>0</v>
      </c>
      <c r="D4" s="23" t="s">
        <v>26</v>
      </c>
      <c r="E4" s="23" t="s">
        <v>27</v>
      </c>
      <c r="F4" s="24" t="s">
        <v>31</v>
      </c>
      <c r="G4" s="25"/>
    </row>
    <row r="5" spans="1:7" ht="15.75" thickBot="1" x14ac:dyDescent="0.3">
      <c r="A5" s="15"/>
      <c r="B5" s="16"/>
      <c r="C5" s="26"/>
      <c r="D5" s="26"/>
      <c r="E5" s="26"/>
      <c r="F5" s="27"/>
      <c r="G5" s="19"/>
    </row>
    <row r="6" spans="1:7" ht="15.75" thickBot="1" x14ac:dyDescent="0.3">
      <c r="A6" s="29"/>
      <c r="B6" s="30"/>
      <c r="C6" s="31"/>
      <c r="D6" s="32"/>
      <c r="E6" s="31"/>
      <c r="F6" s="33"/>
      <c r="G6" s="34">
        <f>+ROUND(SUM(F5:F5),0)</f>
        <v>0</v>
      </c>
    </row>
    <row r="7" spans="1:7" ht="15.75" thickBot="1" x14ac:dyDescent="0.3">
      <c r="A7" s="35"/>
      <c r="B7" s="36"/>
      <c r="C7" s="37"/>
      <c r="D7" s="37"/>
      <c r="E7" s="37"/>
      <c r="F7" s="38"/>
      <c r="G7" s="39"/>
    </row>
    <row r="8" spans="1:7" ht="15.75" thickBot="1" x14ac:dyDescent="0.3">
      <c r="A8" s="22"/>
      <c r="B8" s="23"/>
      <c r="C8" s="23"/>
      <c r="D8" s="23"/>
      <c r="E8" s="23"/>
      <c r="F8" s="24"/>
      <c r="G8" s="19"/>
    </row>
    <row r="9" spans="1:7" ht="15.75" thickBot="1" x14ac:dyDescent="0.3">
      <c r="A9" s="15"/>
      <c r="B9" s="16"/>
      <c r="C9" s="40"/>
      <c r="D9" s="41"/>
      <c r="E9" s="42"/>
      <c r="F9" s="27"/>
      <c r="G9" s="19"/>
    </row>
    <row r="10" spans="1:7" ht="15.75" thickBot="1" x14ac:dyDescent="0.3">
      <c r="A10" s="45"/>
      <c r="B10" s="30"/>
      <c r="C10" s="31"/>
      <c r="D10" s="46"/>
      <c r="E10" s="47"/>
      <c r="F10" s="48"/>
      <c r="G10" s="34">
        <f>+ROUND(SUM(F9:F9),0)</f>
        <v>0</v>
      </c>
    </row>
    <row r="11" spans="1:7" ht="15.75" thickBot="1" x14ac:dyDescent="0.3">
      <c r="A11" s="35"/>
      <c r="B11" s="37"/>
      <c r="C11" s="37"/>
      <c r="D11" s="37"/>
      <c r="E11" s="37"/>
      <c r="F11" s="38"/>
      <c r="G11" s="39"/>
    </row>
    <row r="12" spans="1:7" ht="15.75" thickBot="1" x14ac:dyDescent="0.3">
      <c r="A12" s="97" t="s">
        <v>33</v>
      </c>
      <c r="B12" s="17" t="s">
        <v>1</v>
      </c>
      <c r="C12" s="17" t="s">
        <v>0</v>
      </c>
      <c r="D12" s="17" t="s">
        <v>7</v>
      </c>
      <c r="E12" s="17" t="s">
        <v>34</v>
      </c>
      <c r="F12" s="98" t="s">
        <v>31</v>
      </c>
      <c r="G12" s="19"/>
    </row>
    <row r="13" spans="1:7" x14ac:dyDescent="0.25">
      <c r="A13" s="93" t="str">
        <f>+'CANT. PESO MUERTO US'!A63</f>
        <v>CONCRETO</v>
      </c>
      <c r="B13" s="94" t="s">
        <v>108</v>
      </c>
      <c r="C13" s="94">
        <f>+'CANT. PESO MUERTO US'!E63</f>
        <v>21</v>
      </c>
      <c r="D13" s="94">
        <f>+'CANT. PESO MUERTO US'!F63</f>
        <v>60000</v>
      </c>
      <c r="E13" s="95">
        <v>1</v>
      </c>
      <c r="F13" s="96">
        <f>+C13*D13*E13</f>
        <v>1260000</v>
      </c>
      <c r="G13" s="19"/>
    </row>
    <row r="14" spans="1:7" x14ac:dyDescent="0.25">
      <c r="A14" s="43" t="str">
        <f>+'CANT. PESO MUERTO US'!A64</f>
        <v>MORTERO</v>
      </c>
      <c r="B14" s="44" t="s">
        <v>108</v>
      </c>
      <c r="C14" s="44">
        <f>+'CANT. PESO MUERTO US'!E64</f>
        <v>1</v>
      </c>
      <c r="D14" s="44">
        <f>+'CANT. PESO MUERTO US'!F64</f>
        <v>60000</v>
      </c>
      <c r="E14" s="28">
        <v>1</v>
      </c>
      <c r="F14" s="55">
        <f t="shared" ref="F14:F24" si="0">+C14*D14*E14</f>
        <v>60000</v>
      </c>
      <c r="G14" s="19"/>
    </row>
    <row r="15" spans="1:7" x14ac:dyDescent="0.25">
      <c r="A15" s="43" t="str">
        <f>+'CANT. PESO MUERTO US'!A65</f>
        <v>PAÑETE</v>
      </c>
      <c r="B15" s="44" t="s">
        <v>108</v>
      </c>
      <c r="C15" s="44">
        <f>+'CANT. PESO MUERTO US'!E65</f>
        <v>20</v>
      </c>
      <c r="D15" s="44">
        <f>+'CANT. PESO MUERTO US'!F65</f>
        <v>60000</v>
      </c>
      <c r="E15" s="28">
        <v>1</v>
      </c>
      <c r="F15" s="55">
        <f t="shared" si="0"/>
        <v>1200000</v>
      </c>
      <c r="G15" s="19"/>
    </row>
    <row r="16" spans="1:7" x14ac:dyDescent="0.25">
      <c r="A16" s="43" t="str">
        <f>+'CANT. PESO MUERTO US'!A66</f>
        <v>BLOQUE</v>
      </c>
      <c r="B16" s="44" t="s">
        <v>108</v>
      </c>
      <c r="C16" s="44">
        <f>+'CANT. PESO MUERTO US'!E66</f>
        <v>6</v>
      </c>
      <c r="D16" s="44">
        <f>+'CANT. PESO MUERTO US'!F66</f>
        <v>60000</v>
      </c>
      <c r="E16" s="28">
        <v>1</v>
      </c>
      <c r="F16" s="55">
        <f t="shared" si="0"/>
        <v>360000</v>
      </c>
      <c r="G16" s="19"/>
    </row>
    <row r="17" spans="1:7" x14ac:dyDescent="0.25">
      <c r="A17" s="43" t="str">
        <f>+'CANT. PESO MUERTO US'!A67</f>
        <v>HIERRO</v>
      </c>
      <c r="B17" s="44" t="s">
        <v>108</v>
      </c>
      <c r="C17" s="44">
        <f>+'CANT. PESO MUERTO US'!E67</f>
        <v>3</v>
      </c>
      <c r="D17" s="44">
        <f>+'CANT. PESO MUERTO US'!F67</f>
        <v>60000</v>
      </c>
      <c r="E17" s="28">
        <v>1</v>
      </c>
      <c r="F17" s="55">
        <f t="shared" si="0"/>
        <v>180000</v>
      </c>
      <c r="G17" s="19"/>
    </row>
    <row r="18" spans="1:7" x14ac:dyDescent="0.25">
      <c r="A18" s="43" t="str">
        <f>+'CANT. PESO MUERTO US'!A68</f>
        <v>VETANAS Y PUERTAS</v>
      </c>
      <c r="B18" s="44" t="s">
        <v>108</v>
      </c>
      <c r="C18" s="44">
        <f>+'CANT. PESO MUERTO US'!E68</f>
        <v>1</v>
      </c>
      <c r="D18" s="44">
        <f>+'CANT. PESO MUERTO US'!F68</f>
        <v>60000</v>
      </c>
      <c r="E18" s="28">
        <v>1</v>
      </c>
      <c r="F18" s="55">
        <f t="shared" si="0"/>
        <v>60000</v>
      </c>
      <c r="G18" s="19"/>
    </row>
    <row r="19" spans="1:7" x14ac:dyDescent="0.25">
      <c r="A19" s="43" t="str">
        <f>+'CANT. PESO MUERTO US'!A69</f>
        <v>ELECTRICO</v>
      </c>
      <c r="B19" s="44" t="s">
        <v>108</v>
      </c>
      <c r="C19" s="44">
        <f>+'CANT. PESO MUERTO US'!E69</f>
        <v>1</v>
      </c>
      <c r="D19" s="44">
        <f>+'CANT. PESO MUERTO US'!F69</f>
        <v>60000</v>
      </c>
      <c r="E19" s="28">
        <v>1</v>
      </c>
      <c r="F19" s="55">
        <f t="shared" si="0"/>
        <v>60000</v>
      </c>
      <c r="G19" s="19"/>
    </row>
    <row r="20" spans="1:7" x14ac:dyDescent="0.25">
      <c r="A20" s="43" t="str">
        <f>+'CANT. PESO MUERTO US'!A70</f>
        <v>HIDRÁULICO</v>
      </c>
      <c r="B20" s="44" t="s">
        <v>108</v>
      </c>
      <c r="C20" s="44">
        <f>+'CANT. PESO MUERTO US'!E70</f>
        <v>3</v>
      </c>
      <c r="D20" s="44">
        <f>+'CANT. PESO MUERTO US'!F70</f>
        <v>60000</v>
      </c>
      <c r="E20" s="28">
        <v>1</v>
      </c>
      <c r="F20" s="55">
        <f t="shared" si="0"/>
        <v>180000</v>
      </c>
      <c r="G20" s="19"/>
    </row>
    <row r="21" spans="1:7" x14ac:dyDescent="0.25">
      <c r="A21" s="43" t="str">
        <f>+'CANT. PESO MUERTO US'!A71</f>
        <v>SANITARIO</v>
      </c>
      <c r="B21" s="44" t="s">
        <v>108</v>
      </c>
      <c r="C21" s="44">
        <f>+'CANT. PESO MUERTO US'!E71</f>
        <v>3</v>
      </c>
      <c r="D21" s="44">
        <f>+'CANT. PESO MUERTO US'!F71</f>
        <v>60000</v>
      </c>
      <c r="E21" s="28">
        <v>1</v>
      </c>
      <c r="F21" s="55">
        <f t="shared" si="0"/>
        <v>180000</v>
      </c>
      <c r="G21" s="19"/>
    </row>
    <row r="22" spans="1:7" x14ac:dyDescent="0.25">
      <c r="A22" s="43" t="str">
        <f>+'CANT. PESO MUERTO US'!A72</f>
        <v>TAQUE Y POZO</v>
      </c>
      <c r="B22" s="44" t="s">
        <v>108</v>
      </c>
      <c r="C22" s="44">
        <f>+'CANT. PESO MUERTO US'!E72</f>
        <v>3</v>
      </c>
      <c r="D22" s="44">
        <f>+'CANT. PESO MUERTO US'!F72</f>
        <v>60000</v>
      </c>
      <c r="E22" s="28">
        <v>1</v>
      </c>
      <c r="F22" s="55">
        <f t="shared" si="0"/>
        <v>180000</v>
      </c>
      <c r="G22" s="19"/>
    </row>
    <row r="23" spans="1:7" x14ac:dyDescent="0.25">
      <c r="A23" s="43" t="str">
        <f>+'CANT. PESO MUERTO US'!A73</f>
        <v>BALDOSA</v>
      </c>
      <c r="B23" s="44" t="s">
        <v>108</v>
      </c>
      <c r="C23" s="44">
        <f>+'CANT. PESO MUERTO US'!E73</f>
        <v>3</v>
      </c>
      <c r="D23" s="44">
        <f>+'CANT. PESO MUERTO US'!F73</f>
        <v>60000</v>
      </c>
      <c r="E23" s="28">
        <v>1</v>
      </c>
      <c r="F23" s="55">
        <f t="shared" si="0"/>
        <v>180000</v>
      </c>
      <c r="G23" s="19"/>
    </row>
    <row r="24" spans="1:7" ht="15.75" thickBot="1" x14ac:dyDescent="0.3">
      <c r="A24" s="43" t="str">
        <f>+'CANT. PESO MUERTO US'!A74</f>
        <v>TEJA Y OTROS</v>
      </c>
      <c r="B24" s="44" t="s">
        <v>108</v>
      </c>
      <c r="C24" s="44">
        <f>+'CANT. PESO MUERTO US'!E74</f>
        <v>2</v>
      </c>
      <c r="D24" s="44">
        <f>+'CANT. PESO MUERTO US'!F74</f>
        <v>60000</v>
      </c>
      <c r="E24" s="28">
        <v>1</v>
      </c>
      <c r="F24" s="55">
        <f t="shared" si="0"/>
        <v>120000</v>
      </c>
      <c r="G24" s="19"/>
    </row>
    <row r="25" spans="1:7" ht="15.75" thickBot="1" x14ac:dyDescent="0.3">
      <c r="A25" s="45"/>
      <c r="B25" s="49"/>
      <c r="C25" s="49"/>
      <c r="D25" s="49"/>
      <c r="E25" s="49"/>
      <c r="F25" s="48"/>
      <c r="G25" s="34">
        <f>+ROUND(SUM(F13:F24),0)</f>
        <v>4020000</v>
      </c>
    </row>
    <row r="26" spans="1:7" ht="15.75" thickBot="1" x14ac:dyDescent="0.3">
      <c r="A26" s="50"/>
      <c r="B26" s="51"/>
      <c r="C26" s="51"/>
      <c r="D26" s="51"/>
      <c r="E26" s="52"/>
      <c r="F26" s="53"/>
      <c r="G26" s="39"/>
    </row>
    <row r="27" spans="1:7" ht="15.75" thickBot="1" x14ac:dyDescent="0.3">
      <c r="A27" s="22" t="s">
        <v>35</v>
      </c>
      <c r="B27" s="23" t="s">
        <v>28</v>
      </c>
      <c r="C27" s="23" t="s">
        <v>36</v>
      </c>
      <c r="D27" s="23" t="s">
        <v>29</v>
      </c>
      <c r="E27" s="23" t="s">
        <v>27</v>
      </c>
      <c r="F27" s="24" t="s">
        <v>31</v>
      </c>
      <c r="G27" s="19"/>
    </row>
    <row r="28" spans="1:7" x14ac:dyDescent="0.25">
      <c r="A28" s="15"/>
      <c r="B28" s="41"/>
      <c r="C28" s="41"/>
      <c r="D28" s="41"/>
      <c r="E28" s="40"/>
      <c r="F28" s="54"/>
      <c r="G28" s="19"/>
    </row>
    <row r="29" spans="1:7" ht="15.75" thickBot="1" x14ac:dyDescent="0.3">
      <c r="A29" s="43"/>
      <c r="B29" s="44"/>
      <c r="C29" s="44"/>
      <c r="D29" s="44"/>
      <c r="E29" s="28"/>
      <c r="F29" s="55"/>
      <c r="G29" s="19"/>
    </row>
    <row r="30" spans="1:7" ht="15.75" thickBot="1" x14ac:dyDescent="0.3">
      <c r="A30" s="45"/>
      <c r="B30" s="49"/>
      <c r="C30" s="49"/>
      <c r="D30" s="49"/>
      <c r="E30" s="49"/>
      <c r="F30" s="48"/>
      <c r="G30" s="34">
        <f>+ROUND(SUM(F28:F29),0)</f>
        <v>0</v>
      </c>
    </row>
    <row r="31" spans="1:7" ht="15.75" thickBot="1" x14ac:dyDescent="0.3">
      <c r="A31" s="21"/>
      <c r="B31" s="20"/>
      <c r="C31" s="20"/>
      <c r="D31" s="20"/>
      <c r="E31" s="20"/>
      <c r="F31" s="19"/>
      <c r="G31" s="19"/>
    </row>
    <row r="32" spans="1:7" ht="15.75" thickBot="1" x14ac:dyDescent="0.3">
      <c r="A32" s="21"/>
      <c r="B32" s="20"/>
      <c r="C32" s="20"/>
      <c r="D32" s="20"/>
      <c r="E32" s="20"/>
      <c r="F32" s="19"/>
      <c r="G32" s="34">
        <f>ROUND(+G6+G10+G25+G30,0)</f>
        <v>4020000</v>
      </c>
    </row>
  </sheetData>
  <mergeCells count="1">
    <mergeCell ref="A2:D2"/>
  </mergeCells>
  <conditionalFormatting sqref="A6">
    <cfRule type="containsErrors" dxfId="0" priority="1">
      <formula>ISERROR(A6)</formula>
    </cfRule>
  </conditionalFormatting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2:L79"/>
  <sheetViews>
    <sheetView topLeftCell="A61" zoomScale="85" zoomScaleNormal="85" workbookViewId="0">
      <selection activeCell="G76" sqref="G76"/>
    </sheetView>
  </sheetViews>
  <sheetFormatPr baseColWidth="10" defaultRowHeight="15" x14ac:dyDescent="0.25"/>
  <cols>
    <col min="1" max="1" width="21.85546875" bestFit="1" customWidth="1"/>
    <col min="2" max="2" width="23.140625" bestFit="1" customWidth="1"/>
    <col min="3" max="3" width="27.5703125" bestFit="1" customWidth="1"/>
    <col min="4" max="4" width="23.5703125" customWidth="1"/>
    <col min="5" max="5" width="23.28515625" bestFit="1" customWidth="1"/>
    <col min="6" max="6" width="12.28515625" bestFit="1" customWidth="1"/>
    <col min="7" max="7" width="18.140625" bestFit="1" customWidth="1"/>
    <col min="8" max="8" width="7.42578125" customWidth="1"/>
    <col min="9" max="9" width="19.140625" bestFit="1" customWidth="1"/>
    <col min="10" max="10" width="14" bestFit="1" customWidth="1"/>
    <col min="11" max="11" width="14.28515625" customWidth="1"/>
    <col min="12" max="12" width="14" bestFit="1" customWidth="1"/>
  </cols>
  <sheetData>
    <row r="2" spans="1:9" x14ac:dyDescent="0.25">
      <c r="A2" s="165" t="s">
        <v>115</v>
      </c>
      <c r="B2" s="165"/>
      <c r="C2" s="165"/>
      <c r="D2" s="165"/>
      <c r="E2" s="165"/>
      <c r="F2" s="165"/>
    </row>
    <row r="4" spans="1:9" x14ac:dyDescent="0.25">
      <c r="A4" s="166" t="s">
        <v>74</v>
      </c>
      <c r="B4" s="166"/>
      <c r="C4" s="166"/>
      <c r="D4" s="166"/>
      <c r="E4" s="166"/>
      <c r="F4" s="166"/>
    </row>
    <row r="5" spans="1:9" x14ac:dyDescent="0.25">
      <c r="A5" s="79" t="s">
        <v>25</v>
      </c>
      <c r="B5" s="79" t="s">
        <v>61</v>
      </c>
      <c r="C5" s="79" t="s">
        <v>62</v>
      </c>
      <c r="D5" s="79" t="s">
        <v>63</v>
      </c>
      <c r="E5" s="79" t="s">
        <v>64</v>
      </c>
      <c r="F5" s="79" t="s">
        <v>65</v>
      </c>
    </row>
    <row r="6" spans="1:9" x14ac:dyDescent="0.25">
      <c r="A6" s="68" t="s">
        <v>66</v>
      </c>
      <c r="B6" s="68">
        <v>2.1</v>
      </c>
      <c r="C6" s="68">
        <v>0.25</v>
      </c>
      <c r="D6" s="68">
        <v>0.25</v>
      </c>
      <c r="E6" s="68">
        <v>2</v>
      </c>
      <c r="F6" s="77">
        <f>+B6*C6*D6*E6</f>
        <v>0.26250000000000001</v>
      </c>
    </row>
    <row r="7" spans="1:9" x14ac:dyDescent="0.25">
      <c r="A7" s="68" t="s">
        <v>67</v>
      </c>
      <c r="B7" s="68">
        <v>1.35</v>
      </c>
      <c r="C7" s="68">
        <v>0.25</v>
      </c>
      <c r="D7" s="68">
        <v>0.25</v>
      </c>
      <c r="E7" s="68">
        <v>2</v>
      </c>
      <c r="F7" s="77">
        <f t="shared" ref="F7:F11" si="0">+B7*C7*D7*E7</f>
        <v>0.16875000000000001</v>
      </c>
    </row>
    <row r="8" spans="1:9" x14ac:dyDescent="0.25">
      <c r="A8" s="68" t="s">
        <v>68</v>
      </c>
      <c r="B8" s="68">
        <v>1.9</v>
      </c>
      <c r="C8" s="68">
        <v>1.3</v>
      </c>
      <c r="D8" s="68">
        <v>0.12</v>
      </c>
      <c r="E8" s="68">
        <v>1</v>
      </c>
      <c r="F8" s="77">
        <f t="shared" si="0"/>
        <v>0.29639999999999994</v>
      </c>
    </row>
    <row r="9" spans="1:9" x14ac:dyDescent="0.25">
      <c r="A9" s="68" t="s">
        <v>69</v>
      </c>
      <c r="B9" s="68">
        <v>0.1</v>
      </c>
      <c r="C9" s="68">
        <v>0.2</v>
      </c>
      <c r="D9" s="68">
        <v>2.2000000000000002</v>
      </c>
      <c r="E9" s="68">
        <v>6</v>
      </c>
      <c r="F9" s="77">
        <f t="shared" si="0"/>
        <v>0.26400000000000007</v>
      </c>
    </row>
    <row r="10" spans="1:9" x14ac:dyDescent="0.25">
      <c r="A10" s="68" t="s">
        <v>70</v>
      </c>
      <c r="B10" s="68">
        <v>0.1</v>
      </c>
      <c r="C10" s="68">
        <v>0.2</v>
      </c>
      <c r="D10" s="68">
        <v>0.7</v>
      </c>
      <c r="E10" s="68">
        <v>4</v>
      </c>
      <c r="F10" s="77">
        <f t="shared" si="0"/>
        <v>5.6000000000000008E-2</v>
      </c>
    </row>
    <row r="11" spans="1:9" x14ac:dyDescent="0.25">
      <c r="A11" s="68" t="s">
        <v>71</v>
      </c>
      <c r="B11" s="68">
        <v>1.8</v>
      </c>
      <c r="C11" s="68">
        <v>0.95</v>
      </c>
      <c r="D11" s="68">
        <v>0.1</v>
      </c>
      <c r="E11" s="68">
        <v>1</v>
      </c>
      <c r="F11" s="77">
        <f t="shared" si="0"/>
        <v>0.17100000000000001</v>
      </c>
    </row>
    <row r="12" spans="1:9" ht="15" customHeight="1" x14ac:dyDescent="0.25">
      <c r="A12" s="68" t="s">
        <v>72</v>
      </c>
      <c r="B12" s="68">
        <v>2.1</v>
      </c>
      <c r="C12" s="68">
        <v>0.35</v>
      </c>
      <c r="D12" s="68">
        <v>0.25</v>
      </c>
      <c r="E12" s="68">
        <v>2</v>
      </c>
      <c r="F12" s="77">
        <f>+(B12*C12*D12*E12)*0.4</f>
        <v>0.14699999999999999</v>
      </c>
    </row>
    <row r="13" spans="1:9" ht="15" customHeight="1" x14ac:dyDescent="0.25">
      <c r="A13" s="68" t="s">
        <v>73</v>
      </c>
      <c r="B13" s="68">
        <v>1.35</v>
      </c>
      <c r="C13" s="68">
        <v>0.35</v>
      </c>
      <c r="D13" s="68">
        <v>0.25</v>
      </c>
      <c r="E13" s="68">
        <v>2</v>
      </c>
      <c r="F13" s="77">
        <f>+(B13*C13*D13*E13)*0.4</f>
        <v>9.4500000000000001E-2</v>
      </c>
    </row>
    <row r="14" spans="1:9" x14ac:dyDescent="0.25">
      <c r="F14" s="78">
        <f>SUM(F6:F13)</f>
        <v>1.4601500000000001</v>
      </c>
      <c r="I14" s="59">
        <f>+F14*2.4</f>
        <v>3.5043600000000001</v>
      </c>
    </row>
    <row r="16" spans="1:9" x14ac:dyDescent="0.25">
      <c r="A16" s="166" t="s">
        <v>75</v>
      </c>
      <c r="B16" s="166"/>
      <c r="C16" s="166"/>
      <c r="D16" s="166"/>
      <c r="E16" s="166"/>
      <c r="F16" s="166"/>
      <c r="G16" s="166"/>
    </row>
    <row r="17" spans="1:9" x14ac:dyDescent="0.25">
      <c r="A17" s="70" t="s">
        <v>32</v>
      </c>
      <c r="B17" s="70" t="s">
        <v>24</v>
      </c>
      <c r="C17" s="62" t="s">
        <v>0</v>
      </c>
      <c r="D17" s="62" t="s">
        <v>77</v>
      </c>
      <c r="E17" s="62"/>
      <c r="F17" s="69" t="s">
        <v>76</v>
      </c>
      <c r="G17" s="69" t="s">
        <v>81</v>
      </c>
    </row>
    <row r="18" spans="1:9" x14ac:dyDescent="0.25">
      <c r="A18" s="71" t="s">
        <v>37</v>
      </c>
      <c r="B18" s="58" t="s">
        <v>38</v>
      </c>
      <c r="C18" s="62">
        <f>50*7</f>
        <v>350</v>
      </c>
      <c r="D18" s="62">
        <v>1</v>
      </c>
      <c r="E18" s="62"/>
      <c r="F18" s="62">
        <f>+C18*D18</f>
        <v>350</v>
      </c>
      <c r="G18" s="63">
        <f>+F18/1000</f>
        <v>0.35</v>
      </c>
    </row>
    <row r="19" spans="1:9" x14ac:dyDescent="0.25">
      <c r="A19" s="71" t="s">
        <v>39</v>
      </c>
      <c r="B19" s="58" t="s">
        <v>22</v>
      </c>
      <c r="C19" s="62">
        <v>0.67</v>
      </c>
      <c r="D19" s="62">
        <v>1600</v>
      </c>
      <c r="E19" s="62"/>
      <c r="F19" s="62">
        <f t="shared" ref="F19:F20" si="1">+C19*D19</f>
        <v>1072</v>
      </c>
      <c r="G19" s="63">
        <f t="shared" ref="G19:G23" si="2">+F19/1000</f>
        <v>1.0720000000000001</v>
      </c>
    </row>
    <row r="20" spans="1:9" x14ac:dyDescent="0.25">
      <c r="A20" s="71" t="s">
        <v>43</v>
      </c>
      <c r="B20" s="58" t="s">
        <v>22</v>
      </c>
      <c r="C20" s="62">
        <v>0.84</v>
      </c>
      <c r="D20" s="62">
        <v>2.7</v>
      </c>
      <c r="E20" s="62"/>
      <c r="F20" s="62">
        <f t="shared" si="1"/>
        <v>2.2680000000000002</v>
      </c>
      <c r="G20" s="63">
        <f t="shared" si="2"/>
        <v>2.2680000000000001E-3</v>
      </c>
    </row>
    <row r="21" spans="1:9" x14ac:dyDescent="0.25">
      <c r="A21" s="71" t="s">
        <v>40</v>
      </c>
      <c r="B21" s="58" t="s">
        <v>41</v>
      </c>
      <c r="C21" s="72" t="s">
        <v>78</v>
      </c>
      <c r="D21" s="72" t="s">
        <v>78</v>
      </c>
      <c r="E21" s="72" t="s">
        <v>78</v>
      </c>
      <c r="F21" s="72" t="s">
        <v>78</v>
      </c>
      <c r="G21" s="63"/>
    </row>
    <row r="22" spans="1:9" x14ac:dyDescent="0.25">
      <c r="A22" s="170" t="s">
        <v>79</v>
      </c>
      <c r="B22" s="170"/>
      <c r="C22" s="170"/>
      <c r="D22" s="170"/>
      <c r="E22" s="170"/>
      <c r="F22" s="73">
        <f>SUM(F18:F20)</f>
        <v>1424.268</v>
      </c>
      <c r="G22" s="63">
        <f t="shared" si="2"/>
        <v>1.4242680000000001</v>
      </c>
    </row>
    <row r="23" spans="1:9" x14ac:dyDescent="0.25">
      <c r="A23" s="170" t="s">
        <v>80</v>
      </c>
      <c r="B23" s="170"/>
      <c r="C23" s="170"/>
      <c r="D23" s="170"/>
      <c r="E23" s="170"/>
      <c r="F23" s="75">
        <f>+F22*F14</f>
        <v>2079.6449202000003</v>
      </c>
      <c r="G23" s="88">
        <f t="shared" si="2"/>
        <v>2.0796449202000002</v>
      </c>
      <c r="I23" s="65">
        <f>+F23/1000</f>
        <v>2.0796449202000002</v>
      </c>
    </row>
    <row r="24" spans="1:9" x14ac:dyDescent="0.25">
      <c r="A24" s="170" t="s">
        <v>100</v>
      </c>
      <c r="B24" s="170"/>
      <c r="C24" s="170"/>
      <c r="D24" s="170"/>
      <c r="E24" s="170"/>
      <c r="F24" s="57">
        <f>+F14*175</f>
        <v>255.52625</v>
      </c>
    </row>
    <row r="27" spans="1:9" x14ac:dyDescent="0.25">
      <c r="A27" s="166" t="s">
        <v>48</v>
      </c>
      <c r="B27" s="166"/>
      <c r="C27" s="166"/>
      <c r="D27" s="166"/>
      <c r="E27" s="166"/>
      <c r="F27" s="166"/>
    </row>
    <row r="28" spans="1:9" x14ac:dyDescent="0.25">
      <c r="A28" s="12" t="s">
        <v>25</v>
      </c>
      <c r="B28" s="12" t="s">
        <v>61</v>
      </c>
      <c r="C28" s="12" t="s">
        <v>62</v>
      </c>
      <c r="D28" s="12" t="s">
        <v>63</v>
      </c>
      <c r="E28" s="12" t="s">
        <v>64</v>
      </c>
      <c r="F28" s="12" t="s">
        <v>65</v>
      </c>
    </row>
    <row r="29" spans="1:9" x14ac:dyDescent="0.25">
      <c r="A29" s="62" t="s">
        <v>82</v>
      </c>
      <c r="B29" s="62">
        <v>2.1</v>
      </c>
      <c r="C29" s="62">
        <v>1</v>
      </c>
      <c r="D29" s="62">
        <v>2.2000000000000002</v>
      </c>
      <c r="E29" s="62">
        <v>2</v>
      </c>
      <c r="F29" s="62">
        <f>+B29*C29*D29*E29</f>
        <v>9.240000000000002</v>
      </c>
    </row>
    <row r="30" spans="1:9" x14ac:dyDescent="0.25">
      <c r="A30" s="62" t="s">
        <v>83</v>
      </c>
      <c r="B30" s="62">
        <v>1.4</v>
      </c>
      <c r="C30" s="62">
        <v>1</v>
      </c>
      <c r="D30" s="62">
        <v>2.1</v>
      </c>
      <c r="E30" s="62">
        <v>2</v>
      </c>
      <c r="F30" s="62">
        <f t="shared" ref="F30:F32" si="3">+B30*C30*D30*E30</f>
        <v>5.88</v>
      </c>
    </row>
    <row r="31" spans="1:9" x14ac:dyDescent="0.25">
      <c r="A31" s="62" t="s">
        <v>46</v>
      </c>
      <c r="B31" s="62">
        <v>-1</v>
      </c>
      <c r="C31" s="62">
        <v>0.7</v>
      </c>
      <c r="D31" s="62">
        <v>2</v>
      </c>
      <c r="E31" s="62">
        <v>1</v>
      </c>
      <c r="F31" s="62">
        <f t="shared" si="3"/>
        <v>-1.4</v>
      </c>
    </row>
    <row r="32" spans="1:9" x14ac:dyDescent="0.25">
      <c r="A32" s="62" t="s">
        <v>47</v>
      </c>
      <c r="B32" s="62">
        <v>-1</v>
      </c>
      <c r="C32" s="62">
        <v>0.3</v>
      </c>
      <c r="D32" s="62">
        <v>0.4</v>
      </c>
      <c r="E32" s="62">
        <v>1</v>
      </c>
      <c r="F32" s="62">
        <f t="shared" si="3"/>
        <v>-0.12</v>
      </c>
    </row>
    <row r="33" spans="1:7" x14ac:dyDescent="0.25">
      <c r="F33" s="62">
        <f>SUM(F29:F32)</f>
        <v>13.600000000000001</v>
      </c>
      <c r="G33" t="s">
        <v>21</v>
      </c>
    </row>
    <row r="34" spans="1:7" x14ac:dyDescent="0.25">
      <c r="F34" s="83"/>
    </row>
    <row r="35" spans="1:7" x14ac:dyDescent="0.25">
      <c r="A35" s="12" t="s">
        <v>21</v>
      </c>
      <c r="B35" s="12" t="s">
        <v>85</v>
      </c>
      <c r="C35" s="12" t="s">
        <v>86</v>
      </c>
      <c r="D35" s="12" t="s">
        <v>84</v>
      </c>
      <c r="F35" s="69" t="s">
        <v>76</v>
      </c>
      <c r="G35" s="69" t="s">
        <v>81</v>
      </c>
    </row>
    <row r="36" spans="1:7" x14ac:dyDescent="0.25">
      <c r="A36" s="68">
        <v>1</v>
      </c>
      <c r="B36" s="68">
        <v>12.5</v>
      </c>
      <c r="C36" s="82">
        <f>+F33*B36</f>
        <v>170.00000000000003</v>
      </c>
      <c r="D36" s="68">
        <v>3.5</v>
      </c>
      <c r="F36" s="68">
        <f>+C36*D36</f>
        <v>595.00000000000011</v>
      </c>
      <c r="G36" s="63">
        <f>+F36/1000</f>
        <v>0.59500000000000008</v>
      </c>
    </row>
    <row r="37" spans="1:7" x14ac:dyDescent="0.25">
      <c r="C37" t="s">
        <v>22</v>
      </c>
    </row>
    <row r="38" spans="1:7" x14ac:dyDescent="0.25">
      <c r="A38" s="12" t="s">
        <v>52</v>
      </c>
      <c r="F38" s="87">
        <f>+SUM(F36:F37)</f>
        <v>595.00000000000011</v>
      </c>
      <c r="G38" s="87">
        <f>+SUM(G36:G37)</f>
        <v>0.59500000000000008</v>
      </c>
    </row>
    <row r="39" spans="1:7" x14ac:dyDescent="0.25">
      <c r="A39" s="81">
        <f>+F36/100</f>
        <v>5.9500000000000011</v>
      </c>
    </row>
    <row r="42" spans="1:7" x14ac:dyDescent="0.25">
      <c r="A42" s="166" t="s">
        <v>87</v>
      </c>
      <c r="B42" s="166"/>
      <c r="C42" s="166"/>
      <c r="D42" s="166"/>
      <c r="E42" s="166"/>
      <c r="F42" s="166"/>
      <c r="G42" s="166"/>
    </row>
    <row r="43" spans="1:7" x14ac:dyDescent="0.25">
      <c r="A43" s="70" t="s">
        <v>32</v>
      </c>
      <c r="B43" s="70" t="s">
        <v>24</v>
      </c>
      <c r="C43" s="70" t="s">
        <v>95</v>
      </c>
      <c r="D43" s="70" t="s">
        <v>90</v>
      </c>
      <c r="E43" s="70" t="s">
        <v>93</v>
      </c>
      <c r="F43" s="69" t="s">
        <v>76</v>
      </c>
      <c r="G43" s="69" t="s">
        <v>81</v>
      </c>
    </row>
    <row r="44" spans="1:7" x14ac:dyDescent="0.25">
      <c r="A44" s="84" t="s">
        <v>89</v>
      </c>
      <c r="B44" s="68" t="s">
        <v>88</v>
      </c>
      <c r="C44" s="68">
        <v>0.02</v>
      </c>
      <c r="D44" s="62"/>
      <c r="E44" s="62">
        <f>+C44*F33</f>
        <v>0.27200000000000002</v>
      </c>
      <c r="F44" s="62"/>
      <c r="G44" s="62"/>
    </row>
    <row r="45" spans="1:7" x14ac:dyDescent="0.25">
      <c r="A45" s="85" t="s">
        <v>37</v>
      </c>
      <c r="B45" s="68"/>
      <c r="C45" s="62"/>
      <c r="D45" s="74">
        <v>1</v>
      </c>
      <c r="E45" s="62">
        <f>+E44*D45</f>
        <v>0.27200000000000002</v>
      </c>
      <c r="F45" s="62">
        <f>+E45*50</f>
        <v>13.600000000000001</v>
      </c>
      <c r="G45" s="63">
        <f>+F45/1000</f>
        <v>1.3600000000000001E-2</v>
      </c>
    </row>
    <row r="46" spans="1:7" x14ac:dyDescent="0.25">
      <c r="A46" s="85" t="s">
        <v>39</v>
      </c>
      <c r="B46" s="68"/>
      <c r="C46" s="62"/>
      <c r="D46" s="62">
        <v>4</v>
      </c>
      <c r="E46" s="62">
        <f>+E44*D46</f>
        <v>1.0880000000000001</v>
      </c>
      <c r="F46" s="62">
        <f>+E46*50</f>
        <v>54.400000000000006</v>
      </c>
      <c r="G46" s="63">
        <f>+F46/1000</f>
        <v>5.4400000000000004E-2</v>
      </c>
    </row>
    <row r="47" spans="1:7" x14ac:dyDescent="0.25">
      <c r="F47" s="87">
        <f>+SUM(F45:F46)</f>
        <v>68</v>
      </c>
      <c r="G47" s="87">
        <f>+SUM(G45:G46)</f>
        <v>6.8000000000000005E-2</v>
      </c>
    </row>
    <row r="49" spans="1:10" x14ac:dyDescent="0.25">
      <c r="A49" s="166" t="s">
        <v>91</v>
      </c>
      <c r="B49" s="166"/>
      <c r="C49" s="166"/>
      <c r="D49" s="166"/>
      <c r="E49" s="166"/>
      <c r="F49" s="166"/>
      <c r="G49" s="166"/>
    </row>
    <row r="50" spans="1:10" x14ac:dyDescent="0.25">
      <c r="A50" s="70" t="s">
        <v>32</v>
      </c>
      <c r="B50" s="70" t="s">
        <v>24</v>
      </c>
      <c r="C50" s="69" t="s">
        <v>0</v>
      </c>
      <c r="D50" t="s">
        <v>94</v>
      </c>
      <c r="E50" s="69" t="s">
        <v>77</v>
      </c>
      <c r="F50" s="69" t="s">
        <v>76</v>
      </c>
      <c r="G50" s="69" t="s">
        <v>81</v>
      </c>
    </row>
    <row r="51" spans="1:10" x14ac:dyDescent="0.25">
      <c r="A51" s="62" t="s">
        <v>49</v>
      </c>
      <c r="B51" s="58" t="s">
        <v>22</v>
      </c>
      <c r="C51" s="62">
        <v>0.03</v>
      </c>
      <c r="D51" s="62">
        <f>+(F33*2)*C51</f>
        <v>0.81600000000000006</v>
      </c>
      <c r="E51">
        <v>1990</v>
      </c>
      <c r="F51" s="62">
        <f>+D51*E51</f>
        <v>1623.8400000000001</v>
      </c>
      <c r="G51" s="63">
        <f>+F51/1000</f>
        <v>1.6238400000000002</v>
      </c>
    </row>
    <row r="52" spans="1:10" x14ac:dyDescent="0.25">
      <c r="A52" s="62" t="s">
        <v>37</v>
      </c>
      <c r="B52" s="58" t="s">
        <v>5</v>
      </c>
      <c r="C52" s="62">
        <v>10.199999999999999</v>
      </c>
      <c r="D52" s="62">
        <f>+(F33*2)*C52</f>
        <v>277.44</v>
      </c>
      <c r="E52" s="86"/>
      <c r="F52" s="62">
        <f>+D52</f>
        <v>277.44</v>
      </c>
      <c r="G52" s="63">
        <f>+F52/1000</f>
        <v>0.27744000000000002</v>
      </c>
    </row>
    <row r="53" spans="1:10" x14ac:dyDescent="0.25">
      <c r="F53" s="87">
        <f>+SUM(F51:F52)</f>
        <v>1901.2800000000002</v>
      </c>
      <c r="G53" s="87">
        <f>+SUM(G51:G52)</f>
        <v>1.9012800000000003</v>
      </c>
    </row>
    <row r="55" spans="1:10" x14ac:dyDescent="0.25">
      <c r="A55" s="59"/>
    </row>
    <row r="56" spans="1:10" x14ac:dyDescent="0.25">
      <c r="A56" s="166" t="s">
        <v>58</v>
      </c>
      <c r="B56" s="166"/>
      <c r="C56" s="166"/>
      <c r="D56" s="166"/>
      <c r="E56" s="166"/>
      <c r="F56" s="166"/>
      <c r="G56" s="166"/>
    </row>
    <row r="57" spans="1:10" x14ac:dyDescent="0.25">
      <c r="A57" s="70" t="s">
        <v>101</v>
      </c>
      <c r="B57" s="70" t="s">
        <v>24</v>
      </c>
      <c r="C57" s="62" t="s">
        <v>102</v>
      </c>
      <c r="D57" s="62" t="s">
        <v>42</v>
      </c>
      <c r="E57" t="s">
        <v>103</v>
      </c>
      <c r="F57" s="69" t="s">
        <v>76</v>
      </c>
      <c r="G57" s="69" t="s">
        <v>81</v>
      </c>
    </row>
    <row r="58" spans="1:10" x14ac:dyDescent="0.25">
      <c r="A58" s="58" t="e">
        <f>+'PRESP ESTIMADO'!#REF!/108</f>
        <v>#REF!</v>
      </c>
      <c r="B58" s="58" t="s">
        <v>21</v>
      </c>
      <c r="C58" s="62">
        <f>0.205*0.205</f>
        <v>4.2024999999999993E-2</v>
      </c>
      <c r="D58" s="62" t="e">
        <f>(1/C58)*A58</f>
        <v>#REF!</v>
      </c>
      <c r="E58" s="62">
        <v>0.65</v>
      </c>
      <c r="F58" s="62" t="e">
        <f>+D58*E58</f>
        <v>#REF!</v>
      </c>
      <c r="G58" s="63" t="e">
        <f>+F58/1000</f>
        <v>#REF!</v>
      </c>
    </row>
    <row r="59" spans="1:10" x14ac:dyDescent="0.25">
      <c r="F59" s="56"/>
    </row>
    <row r="61" spans="1:10" ht="15.75" thickBot="1" x14ac:dyDescent="0.3"/>
    <row r="62" spans="1:10" ht="15.75" thickBot="1" x14ac:dyDescent="0.3">
      <c r="A62" s="70" t="s">
        <v>32</v>
      </c>
      <c r="B62" s="62" t="s">
        <v>96</v>
      </c>
      <c r="C62" s="66" t="s">
        <v>98</v>
      </c>
      <c r="D62" s="68" t="s">
        <v>44</v>
      </c>
      <c r="E62" s="68" t="s">
        <v>99</v>
      </c>
      <c r="F62" s="62" t="s">
        <v>45</v>
      </c>
      <c r="G62" s="62" t="s">
        <v>104</v>
      </c>
      <c r="I62" s="102" t="s">
        <v>112</v>
      </c>
    </row>
    <row r="63" spans="1:10" x14ac:dyDescent="0.25">
      <c r="A63" t="s">
        <v>109</v>
      </c>
      <c r="B63" s="67" t="s">
        <v>97</v>
      </c>
      <c r="C63" s="68">
        <v>100</v>
      </c>
      <c r="D63" s="64">
        <f>+F23/C63</f>
        <v>20.796449202000005</v>
      </c>
      <c r="E63" s="68">
        <v>21</v>
      </c>
      <c r="F63" s="62">
        <v>60000</v>
      </c>
      <c r="G63" s="62">
        <f>+E63*F63</f>
        <v>1260000</v>
      </c>
      <c r="I63" s="101">
        <f t="shared" ref="I63:I74" si="4">+(E63*C63)/1000</f>
        <v>2.1</v>
      </c>
      <c r="J63" s="76"/>
    </row>
    <row r="64" spans="1:10" x14ac:dyDescent="0.25">
      <c r="A64" t="s">
        <v>50</v>
      </c>
      <c r="B64" s="67" t="s">
        <v>97</v>
      </c>
      <c r="C64" s="68">
        <v>100</v>
      </c>
      <c r="D64" s="64">
        <f>+F47/C64</f>
        <v>0.68</v>
      </c>
      <c r="E64" s="68">
        <v>1</v>
      </c>
      <c r="F64" s="62">
        <v>60000</v>
      </c>
      <c r="G64" s="62">
        <f t="shared" ref="G64:G74" si="5">+E64*F64</f>
        <v>60000</v>
      </c>
      <c r="I64" s="62">
        <f t="shared" si="4"/>
        <v>0.1</v>
      </c>
    </row>
    <row r="65" spans="1:12" x14ac:dyDescent="0.25">
      <c r="A65" t="s">
        <v>92</v>
      </c>
      <c r="B65" s="67" t="s">
        <v>97</v>
      </c>
      <c r="C65" s="68">
        <v>100</v>
      </c>
      <c r="D65" s="64">
        <f>+F53/C65</f>
        <v>19.012800000000002</v>
      </c>
      <c r="E65" s="68">
        <v>20</v>
      </c>
      <c r="F65" s="62">
        <v>60000</v>
      </c>
      <c r="G65" s="62">
        <f t="shared" ref="G65" si="6">+E65*F65</f>
        <v>1200000</v>
      </c>
      <c r="I65" s="62">
        <f t="shared" si="4"/>
        <v>2</v>
      </c>
    </row>
    <row r="66" spans="1:12" x14ac:dyDescent="0.25">
      <c r="A66" t="s">
        <v>51</v>
      </c>
      <c r="B66" s="67" t="s">
        <v>97</v>
      </c>
      <c r="C66" s="68">
        <v>100</v>
      </c>
      <c r="D66" s="64">
        <f>+F38/C66</f>
        <v>5.9500000000000011</v>
      </c>
      <c r="E66" s="68">
        <v>6</v>
      </c>
      <c r="F66" s="62">
        <v>60000</v>
      </c>
      <c r="G66" s="62">
        <f t="shared" si="5"/>
        <v>360000</v>
      </c>
      <c r="I66" s="62">
        <f t="shared" si="4"/>
        <v>0.6</v>
      </c>
    </row>
    <row r="67" spans="1:12" x14ac:dyDescent="0.25">
      <c r="A67" t="s">
        <v>53</v>
      </c>
      <c r="B67" s="67" t="s">
        <v>97</v>
      </c>
      <c r="C67" s="68">
        <v>100</v>
      </c>
      <c r="D67" s="64">
        <f>+F24/100</f>
        <v>2.5552625</v>
      </c>
      <c r="E67" s="68">
        <v>3</v>
      </c>
      <c r="F67" s="62">
        <v>60000</v>
      </c>
      <c r="G67" s="62">
        <f t="shared" si="5"/>
        <v>180000</v>
      </c>
      <c r="I67" s="62">
        <f t="shared" si="4"/>
        <v>0.3</v>
      </c>
    </row>
    <row r="68" spans="1:12" x14ac:dyDescent="0.25">
      <c r="A68" t="s">
        <v>54</v>
      </c>
      <c r="B68" s="67" t="s">
        <v>97</v>
      </c>
      <c r="C68" s="68">
        <v>100</v>
      </c>
      <c r="D68" s="68"/>
      <c r="E68" s="68">
        <v>1</v>
      </c>
      <c r="F68" s="62">
        <v>60000</v>
      </c>
      <c r="G68" s="62">
        <f t="shared" si="5"/>
        <v>60000</v>
      </c>
      <c r="I68" s="62">
        <f t="shared" si="4"/>
        <v>0.1</v>
      </c>
    </row>
    <row r="69" spans="1:12" x14ac:dyDescent="0.25">
      <c r="A69" t="s">
        <v>55</v>
      </c>
      <c r="B69" s="67" t="s">
        <v>97</v>
      </c>
      <c r="C69" s="68">
        <v>100</v>
      </c>
      <c r="D69" s="68"/>
      <c r="E69" s="68">
        <v>1</v>
      </c>
      <c r="F69" s="62">
        <v>60000</v>
      </c>
      <c r="G69" s="62">
        <f t="shared" si="5"/>
        <v>60000</v>
      </c>
      <c r="I69" s="62">
        <f t="shared" si="4"/>
        <v>0.1</v>
      </c>
    </row>
    <row r="70" spans="1:12" x14ac:dyDescent="0.25">
      <c r="A70" t="s">
        <v>56</v>
      </c>
      <c r="B70" s="67" t="s">
        <v>97</v>
      </c>
      <c r="C70" s="68">
        <v>100</v>
      </c>
      <c r="D70" s="68"/>
      <c r="E70" s="68">
        <v>3</v>
      </c>
      <c r="F70" s="62">
        <v>60000</v>
      </c>
      <c r="G70" s="62">
        <f t="shared" si="5"/>
        <v>180000</v>
      </c>
      <c r="I70" s="62">
        <f t="shared" si="4"/>
        <v>0.3</v>
      </c>
    </row>
    <row r="71" spans="1:12" x14ac:dyDescent="0.25">
      <c r="A71" t="s">
        <v>57</v>
      </c>
      <c r="B71" s="67" t="s">
        <v>97</v>
      </c>
      <c r="C71" s="68">
        <v>100</v>
      </c>
      <c r="D71" s="68"/>
      <c r="E71" s="68">
        <v>3</v>
      </c>
      <c r="F71" s="62">
        <v>60000</v>
      </c>
      <c r="G71" s="62">
        <f t="shared" si="5"/>
        <v>180000</v>
      </c>
      <c r="I71" s="62">
        <f t="shared" si="4"/>
        <v>0.3</v>
      </c>
    </row>
    <row r="72" spans="1:12" ht="15.75" thickBot="1" x14ac:dyDescent="0.3">
      <c r="A72" t="s">
        <v>59</v>
      </c>
      <c r="B72" s="67" t="s">
        <v>97</v>
      </c>
      <c r="C72" s="68">
        <v>100</v>
      </c>
      <c r="D72" s="68"/>
      <c r="E72" s="68">
        <v>3</v>
      </c>
      <c r="F72" s="62">
        <v>60000</v>
      </c>
      <c r="G72" s="62">
        <f t="shared" si="5"/>
        <v>180000</v>
      </c>
      <c r="I72" s="62">
        <f t="shared" si="4"/>
        <v>0.3</v>
      </c>
    </row>
    <row r="73" spans="1:12" ht="15.75" thickBot="1" x14ac:dyDescent="0.3">
      <c r="A73" t="s">
        <v>58</v>
      </c>
      <c r="B73" s="67" t="s">
        <v>97</v>
      </c>
      <c r="C73" s="68">
        <v>100</v>
      </c>
      <c r="D73" s="77" t="e">
        <f>+F58/C73</f>
        <v>#REF!</v>
      </c>
      <c r="E73" s="68">
        <v>3</v>
      </c>
      <c r="F73" s="62">
        <v>60000</v>
      </c>
      <c r="G73" s="62">
        <f t="shared" si="5"/>
        <v>180000</v>
      </c>
      <c r="I73" s="62">
        <f t="shared" si="4"/>
        <v>0.3</v>
      </c>
      <c r="J73" s="171" t="s">
        <v>113</v>
      </c>
      <c r="K73" s="172"/>
      <c r="L73" s="173"/>
    </row>
    <row r="74" spans="1:12" x14ac:dyDescent="0.25">
      <c r="A74" t="s">
        <v>60</v>
      </c>
      <c r="B74" s="89" t="s">
        <v>97</v>
      </c>
      <c r="C74" s="90">
        <v>100</v>
      </c>
      <c r="D74" s="90"/>
      <c r="E74" s="90">
        <v>2</v>
      </c>
      <c r="F74" s="62">
        <v>60000</v>
      </c>
      <c r="G74" s="62">
        <f t="shared" si="5"/>
        <v>120000</v>
      </c>
      <c r="I74" s="62">
        <f t="shared" si="4"/>
        <v>0.2</v>
      </c>
    </row>
    <row r="75" spans="1:12" ht="21" x14ac:dyDescent="0.35">
      <c r="A75" s="167" t="s">
        <v>111</v>
      </c>
      <c r="B75" s="167"/>
      <c r="C75" s="167"/>
      <c r="D75" s="167"/>
      <c r="E75" s="91">
        <f>SUM(E63:E74)</f>
        <v>67</v>
      </c>
      <c r="G75" s="100">
        <f>SUM(G63:G74)</f>
        <v>4020000</v>
      </c>
      <c r="I75" s="99">
        <f>+SUM(I63:I74)</f>
        <v>6.6999999999999984</v>
      </c>
    </row>
    <row r="76" spans="1:12" x14ac:dyDescent="0.25">
      <c r="E76">
        <f>+E75*100</f>
        <v>6700</v>
      </c>
      <c r="I76" s="62"/>
      <c r="K76" s="61">
        <v>30</v>
      </c>
    </row>
    <row r="77" spans="1:12" ht="19.5" thickBot="1" x14ac:dyDescent="0.35">
      <c r="A77" s="168" t="s">
        <v>105</v>
      </c>
      <c r="B77" s="168"/>
      <c r="C77" s="168"/>
      <c r="D77" s="69" t="s">
        <v>106</v>
      </c>
      <c r="E77" s="80" t="s">
        <v>107</v>
      </c>
      <c r="I77" s="62"/>
      <c r="J77" s="103">
        <v>230414.74654377901</v>
      </c>
      <c r="K77" s="61">
        <f>+J77/K76</f>
        <v>7680.4915514593004</v>
      </c>
    </row>
    <row r="78" spans="1:12" ht="15.75" thickBot="1" x14ac:dyDescent="0.3">
      <c r="A78" s="169">
        <f>+G75</f>
        <v>4020000</v>
      </c>
      <c r="B78" s="169"/>
      <c r="C78" s="169"/>
      <c r="D78" s="68">
        <v>108</v>
      </c>
      <c r="E78" s="92">
        <f>+A78*D78</f>
        <v>434160000</v>
      </c>
      <c r="F78" s="171" t="s">
        <v>114</v>
      </c>
      <c r="G78" s="172"/>
      <c r="H78" s="173"/>
      <c r="I78" s="99">
        <f>ROUND(I75*D78*1.2,0)</f>
        <v>868</v>
      </c>
      <c r="J78" s="60">
        <f>+I78*J77</f>
        <v>200000000.00000018</v>
      </c>
      <c r="K78" s="104">
        <v>200000000</v>
      </c>
      <c r="L78" s="60">
        <f>+J78-K78</f>
        <v>0</v>
      </c>
    </row>
    <row r="79" spans="1:12" x14ac:dyDescent="0.25">
      <c r="G79" s="60"/>
      <c r="J79" s="60"/>
      <c r="K79" s="104"/>
      <c r="L79" s="60"/>
    </row>
  </sheetData>
  <mergeCells count="15">
    <mergeCell ref="J73:L73"/>
    <mergeCell ref="F78:H78"/>
    <mergeCell ref="A27:F27"/>
    <mergeCell ref="A42:G42"/>
    <mergeCell ref="A49:G49"/>
    <mergeCell ref="A2:F2"/>
    <mergeCell ref="A56:G56"/>
    <mergeCell ref="A75:D75"/>
    <mergeCell ref="A77:C77"/>
    <mergeCell ref="A78:C78"/>
    <mergeCell ref="A24:E24"/>
    <mergeCell ref="A4:F4"/>
    <mergeCell ref="A22:E22"/>
    <mergeCell ref="A23:E23"/>
    <mergeCell ref="A16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PRESP ESTIMADO</vt:lpstr>
      <vt:lpstr>APU TRASPORTE TOTAL POR UNIDAD</vt:lpstr>
      <vt:lpstr>CANT. PESO MUERTO US</vt:lpstr>
      <vt:lpstr>'PRESP ESTIMADO'!Área_de_impresión</vt:lpstr>
    </vt:vector>
  </TitlesOfParts>
  <Company>Ecopetrol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Alberto Castro Sanchez</dc:creator>
  <cp:lastModifiedBy>Fredy Camilo Machado Carrillo</cp:lastModifiedBy>
  <cp:lastPrinted>2019-04-10T20:13:00Z</cp:lastPrinted>
  <dcterms:created xsi:type="dcterms:W3CDTF">2018-03-13T16:04:48Z</dcterms:created>
  <dcterms:modified xsi:type="dcterms:W3CDTF">2020-07-15T16:51:49Z</dcterms:modified>
</cp:coreProperties>
</file>