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Usuario\Desktop\ART21\Estruc\FCP2303deadline\Catatumbo\Proyecto El Carmen_FCP\"/>
    </mc:Choice>
  </mc:AlternateContent>
  <xr:revisionPtr revIDLastSave="0" documentId="13_ncr:1_{9DECE019-6651-4DDC-AA25-83F96D45A54C}" xr6:coauthVersionLast="45" xr6:coauthVersionMax="46" xr10:uidLastSave="{00000000-0000-0000-0000-000000000000}"/>
  <bookViews>
    <workbookView xWindow="10230" yWindow="180" windowWidth="10395" windowHeight="9600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9"/>
</workbook>
</file>

<file path=xl/calcChain.xml><?xml version="1.0" encoding="utf-8"?>
<calcChain xmlns="http://schemas.openxmlformats.org/spreadsheetml/2006/main">
  <c r="K71" i="1" l="1"/>
  <c r="K10" i="1"/>
  <c r="K11" i="1"/>
  <c r="K12" i="1"/>
  <c r="K13" i="1"/>
  <c r="K14" i="1"/>
  <c r="K15" i="1"/>
  <c r="K16" i="1"/>
  <c r="K17" i="1"/>
  <c r="K18" i="1"/>
  <c r="K19" i="1"/>
  <c r="K20" i="1"/>
  <c r="K22" i="1"/>
  <c r="K23" i="1"/>
  <c r="K24" i="1"/>
  <c r="K26" i="1"/>
  <c r="K27" i="1"/>
  <c r="K28" i="1"/>
  <c r="K29" i="1"/>
  <c r="K30" i="1"/>
  <c r="K31" i="1"/>
  <c r="K33" i="1"/>
  <c r="K34" i="1"/>
  <c r="K35" i="1"/>
  <c r="K36" i="1"/>
  <c r="K37" i="1"/>
  <c r="K38" i="1"/>
  <c r="K39" i="1"/>
  <c r="K40" i="1"/>
  <c r="K41" i="1"/>
  <c r="K42" i="1"/>
  <c r="K43" i="1"/>
  <c r="D68" i="1" l="1"/>
  <c r="F68" i="1" s="1"/>
  <c r="H68" i="1" s="1"/>
  <c r="D67" i="1"/>
  <c r="F67" i="1" s="1"/>
  <c r="H67" i="1" s="1"/>
  <c r="D66" i="1"/>
  <c r="F66" i="1" s="1"/>
  <c r="H66" i="1" s="1"/>
  <c r="D65" i="1"/>
  <c r="F65" i="1" s="1"/>
  <c r="H65" i="1" s="1"/>
  <c r="H88" i="1" l="1"/>
  <c r="F48" i="1"/>
  <c r="I48" i="1" s="1"/>
  <c r="F47" i="1"/>
  <c r="I47" i="1" s="1"/>
  <c r="D46" i="1"/>
  <c r="F46" i="1" s="1"/>
  <c r="I46" i="1" s="1"/>
  <c r="I49" i="1" s="1"/>
  <c r="I71" i="1" s="1"/>
  <c r="I81" i="1" s="1"/>
  <c r="I90" i="1" l="1"/>
  <c r="E78" i="1"/>
  <c r="E55" i="1"/>
  <c r="F55" i="1" s="1"/>
  <c r="H55" i="1" s="1"/>
  <c r="F69" i="1"/>
  <c r="H69" i="1" s="1"/>
  <c r="F62" i="1"/>
  <c r="H62" i="1" s="1"/>
  <c r="F64" i="1"/>
  <c r="H64" i="1" s="1"/>
  <c r="F58" i="1"/>
  <c r="D63" i="1"/>
  <c r="F63" i="1" s="1"/>
  <c r="H63" i="1" s="1"/>
  <c r="D61" i="1"/>
  <c r="F61" i="1" s="1"/>
  <c r="H61" i="1" s="1"/>
  <c r="D60" i="1"/>
  <c r="F60" i="1" s="1"/>
  <c r="H60" i="1" s="1"/>
  <c r="D59" i="1"/>
  <c r="F59" i="1" s="1"/>
  <c r="H59" i="1" s="1"/>
  <c r="F45" i="1"/>
  <c r="H45" i="1" s="1"/>
  <c r="F44" i="1"/>
  <c r="H44" i="1" s="1"/>
  <c r="D40" i="1"/>
  <c r="F40" i="1" s="1"/>
  <c r="H40" i="1" s="1"/>
  <c r="D37" i="1"/>
  <c r="F37" i="1" s="1"/>
  <c r="H37" i="1" s="1"/>
  <c r="D36" i="1"/>
  <c r="F36" i="1" s="1"/>
  <c r="H36" i="1" s="1"/>
  <c r="D35" i="1"/>
  <c r="F35" i="1" s="1"/>
  <c r="H35" i="1" s="1"/>
  <c r="D34" i="1"/>
  <c r="F34" i="1" s="1"/>
  <c r="H34" i="1" s="1"/>
  <c r="D32" i="1"/>
  <c r="F32" i="1" s="1"/>
  <c r="D29" i="1"/>
  <c r="F29" i="1" s="1"/>
  <c r="H29" i="1" s="1"/>
  <c r="D30" i="1"/>
  <c r="F30" i="1" s="1"/>
  <c r="H30" i="1" s="1"/>
  <c r="D28" i="1"/>
  <c r="F28" i="1" s="1"/>
  <c r="H28" i="1" s="1"/>
  <c r="D25" i="1"/>
  <c r="F25" i="1" s="1"/>
  <c r="D21" i="1"/>
  <c r="F21" i="1" s="1"/>
  <c r="H21" i="1" s="1"/>
  <c r="D13" i="1"/>
  <c r="F13" i="1" s="1"/>
  <c r="H13" i="1" s="1"/>
  <c r="D12" i="1"/>
  <c r="F12" i="1" s="1"/>
  <c r="H12" i="1" s="1"/>
  <c r="D11" i="1"/>
  <c r="F11" i="1" s="1"/>
  <c r="H11" i="1" s="1"/>
  <c r="D10" i="1"/>
  <c r="F10" i="1" s="1"/>
  <c r="F39" i="1"/>
  <c r="H39" i="1" s="1"/>
  <c r="F42" i="1"/>
  <c r="H42" i="1" s="1"/>
  <c r="F43" i="1"/>
  <c r="H4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2" i="1"/>
  <c r="H22" i="1" s="1"/>
  <c r="F23" i="1"/>
  <c r="H23" i="1" s="1"/>
  <c r="F24" i="1"/>
  <c r="H24" i="1" s="1"/>
  <c r="F26" i="1"/>
  <c r="H26" i="1" s="1"/>
  <c r="F51" i="1"/>
  <c r="H51" i="1" s="1"/>
  <c r="F52" i="1"/>
  <c r="H52" i="1" s="1"/>
  <c r="H32" i="1" l="1"/>
  <c r="K32" i="1"/>
  <c r="H25" i="1"/>
  <c r="K25" i="1"/>
  <c r="H10" i="1"/>
  <c r="F49" i="1"/>
  <c r="F70" i="1"/>
  <c r="H70" i="1" s="1"/>
  <c r="H58" i="1"/>
  <c r="F56" i="1"/>
  <c r="F53" i="1"/>
  <c r="H53" i="1" s="1"/>
  <c r="K44" i="1" l="1"/>
  <c r="H49" i="1"/>
  <c r="H56" i="1"/>
  <c r="F71" i="1"/>
  <c r="F88" i="1"/>
  <c r="F78" i="1"/>
  <c r="H78" i="1" s="1"/>
  <c r="F76" i="1"/>
  <c r="H76" i="1" s="1"/>
  <c r="F74" i="1"/>
  <c r="H74" i="1" s="1"/>
  <c r="L44" i="1" l="1"/>
  <c r="K45" i="1"/>
  <c r="K46" i="1" s="1"/>
  <c r="H71" i="1"/>
  <c r="F79" i="1"/>
  <c r="F81" i="1" s="1"/>
  <c r="H79" i="1"/>
  <c r="H81" i="1" s="1"/>
  <c r="I79" i="1"/>
  <c r="K47" i="1" l="1"/>
  <c r="F90" i="1"/>
  <c r="I84" i="1"/>
  <c r="H90" i="1"/>
  <c r="H86" i="1"/>
  <c r="H84" i="1"/>
  <c r="K48" i="1" l="1"/>
  <c r="K49" i="1" s="1"/>
  <c r="L49" i="1" s="1"/>
</calcChain>
</file>

<file path=xl/sharedStrings.xml><?xml version="1.0" encoding="utf-8"?>
<sst xmlns="http://schemas.openxmlformats.org/spreadsheetml/2006/main" count="195" uniqueCount="114">
  <si>
    <t>PRESUPUESTO DEL PROYECTO</t>
  </si>
  <si>
    <t>AGENCIA DE RENOVACION DEL TERRITORIO - ART</t>
  </si>
  <si>
    <t>NOMBRE DEL PROYECTO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</si>
  <si>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</si>
  <si>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</si>
  <si>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</si>
  <si>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</si>
  <si>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</si>
  <si>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</si>
  <si>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</si>
  <si>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a</t>
  </si>
  <si>
    <t>b</t>
  </si>
  <si>
    <t>Unidad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</si>
  <si>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</si>
  <si>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</si>
  <si>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</si>
  <si>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</si>
  <si>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</si>
  <si>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</si>
  <si>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</si>
  <si>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</si>
  <si>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</si>
  <si>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</si>
  <si>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</si>
  <si>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</si>
  <si>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SUBTOTAL COMPONENTE 1</t>
  </si>
  <si>
    <t>Mes Profesional</t>
  </si>
  <si>
    <t>TOTAL PRESUPUESTO INVERSIÓN DIRECTA</t>
  </si>
  <si>
    <t>%</t>
  </si>
  <si>
    <t>COSTO DE IMPLEMENTACIÓN Y/O EJECUCIÓN</t>
  </si>
  <si>
    <t>TOTAL PRESUPUESTO PROYECTO</t>
  </si>
  <si>
    <t>Profesional Socioempresarial</t>
  </si>
  <si>
    <t>6 Talleres (ECA) por persona</t>
  </si>
  <si>
    <t>ñ</t>
  </si>
  <si>
    <t>o</t>
  </si>
  <si>
    <t>p</t>
  </si>
  <si>
    <t>SUBTOTAL COMPONENTE 2</t>
  </si>
  <si>
    <t>Taller</t>
  </si>
  <si>
    <t>Transporte</t>
  </si>
  <si>
    <t>Fortalecimiento de la producción de aguacate a pequeños productores en el municipio de El Carmen, Norte de Santander.</t>
  </si>
  <si>
    <t>COMPONENTE 1. Implementar mejoras a nivel productivo tanto con la eficiencia en el uso del recurso hídrico, como en las prácticas de cosecha y poscosecha en las plantaciones vinculadas.</t>
  </si>
  <si>
    <t>Actividad 1.1.Implementar las líneas de conducción y suministro de agua a una hectárea de cultivo de aguacate</t>
  </si>
  <si>
    <t>Tubo</t>
  </si>
  <si>
    <t>Metros</t>
  </si>
  <si>
    <t>Mano de obra instalación Sistema de Riego (Mano de obra calificada + ayudante)</t>
  </si>
  <si>
    <t>Actividad 1.2 Acompañamiento técnico</t>
  </si>
  <si>
    <t>Ingeniero Agrónomo / Agrícola</t>
  </si>
  <si>
    <t>Subtotal Actividad 1.2</t>
  </si>
  <si>
    <t>Subtotal Actividad 1.1</t>
  </si>
  <si>
    <t xml:space="preserve">Actividad 1.3 Escuelas de Campo para Agricultores – ECA  </t>
  </si>
  <si>
    <t>Subtotal Actividad 1.3</t>
  </si>
  <si>
    <t>Fumigadora estacionaria manguera</t>
  </si>
  <si>
    <t>Tijera Poda con Extensor</t>
  </si>
  <si>
    <t>Tijera Cosecha Canastilla</t>
  </si>
  <si>
    <t>Bolsa de Cosecha</t>
  </si>
  <si>
    <t>Pie de Rey</t>
  </si>
  <si>
    <t>Balanza Gramera</t>
  </si>
  <si>
    <t>Balanza 20 kilos</t>
  </si>
  <si>
    <t>Subtotal Actividad 1.4</t>
  </si>
  <si>
    <t>Análisis de suelo, agua y foliar</t>
  </si>
  <si>
    <t>COMPONENTE 2. Promover el desarrollo de capacidades organizacionales y comerciales en los productores participantes del proyecto</t>
  </si>
  <si>
    <t>Actividad 2.1. Acompañamiento y Fortalecimiento socio empresarial (Plan de mejora)</t>
  </si>
  <si>
    <t>6 talleres de fortalecimiento socio empresarial y organizacional, con la junta directiva de AFRUCAR</t>
  </si>
  <si>
    <t>Actividad 2.2.Implementación de un modelo de negocio que posicione estratégicamente la producción de aguacate</t>
  </si>
  <si>
    <t xml:space="preserve">Desarrollo de Estrategias de comercialización </t>
  </si>
  <si>
    <t xml:space="preserve">Actividad 2.3. Giras de intercambio de experiencias y habilidades de negociación </t>
  </si>
  <si>
    <t>2 Giras intercambio de experiencias, que generen nuevas alianzas y una red de productores para apoyo mutuo.</t>
  </si>
  <si>
    <t>Gira</t>
  </si>
  <si>
    <t>Mano de obra sostenimiento cultivo</t>
  </si>
  <si>
    <t>Jornal</t>
  </si>
  <si>
    <t>Insumos para el cultivo</t>
  </si>
  <si>
    <t>Costos operativos</t>
  </si>
  <si>
    <t>Global</t>
  </si>
  <si>
    <t>Conducción</t>
  </si>
  <si>
    <t>Tubería PVC 2" RDE 26</t>
  </si>
  <si>
    <t>Tubería PVC 1 1/2" RDE 26</t>
  </si>
  <si>
    <t>Tubería PVC 1 1/4" RDE 26</t>
  </si>
  <si>
    <t>Adaptador hembra 2"</t>
  </si>
  <si>
    <t>Buje soldado 2" X 3/4"</t>
  </si>
  <si>
    <t>Buje soldado 2" X 1 1/2"</t>
  </si>
  <si>
    <t>Buje soldado 1 1/2" X 1 1/4"</t>
  </si>
  <si>
    <t>Unión PVC 1 1/2"</t>
  </si>
  <si>
    <t>Unión PVC 2"</t>
  </si>
  <si>
    <t>Codo 45 PVC 1 1/4"</t>
  </si>
  <si>
    <t>Adaptador macho 1 1/4"</t>
  </si>
  <si>
    <t>Adaptador macho 1"</t>
  </si>
  <si>
    <t>Tapón roscado 1 1/4"</t>
  </si>
  <si>
    <t>Limpiador de 1/4</t>
  </si>
  <si>
    <t>Cinta Teflón Industrial</t>
  </si>
  <si>
    <t>Soldadura 1/4 PVC</t>
  </si>
  <si>
    <t>Captación</t>
  </si>
  <si>
    <t>Válvula PVC 2" LISA</t>
  </si>
  <si>
    <t>Codo PVC 2"</t>
  </si>
  <si>
    <t>Tee PVC 2"</t>
  </si>
  <si>
    <t>Emisión</t>
  </si>
  <si>
    <t>Línea de goteo VARDIT PC 16 MM Calibre 36 MIL de 2,1</t>
  </si>
  <si>
    <t>LPH A 50 CM Rollos de 500 M</t>
  </si>
  <si>
    <t>Silletas de caucho 16MM</t>
  </si>
  <si>
    <t>Conectores 16 MM</t>
  </si>
  <si>
    <t>Obturadores 16 MM</t>
  </si>
  <si>
    <t>Unidad de filtrado</t>
  </si>
  <si>
    <t>Filtro de anillos TAGLINE DE 2" 120 MESH</t>
  </si>
  <si>
    <t>Manómetro de Glicerina de 0 - 150 PSI</t>
  </si>
  <si>
    <t>Válvulas de aire y accesorios</t>
  </si>
  <si>
    <t>Válvula de aire Cinética de 1" AV-010</t>
  </si>
  <si>
    <t>Adaptador Hembra 3/4"</t>
  </si>
  <si>
    <t>Actividad 1.4 Suministro de herramientas y equipos para dar mejor manejo al producto, insumos, análisis de suelo, agua y foliar</t>
  </si>
  <si>
    <t>Fungicida</t>
  </si>
  <si>
    <t>Insecticida</t>
  </si>
  <si>
    <t>Herbicida</t>
  </si>
  <si>
    <t>Fertilizante foliar</t>
  </si>
  <si>
    <t>Kg</t>
  </si>
  <si>
    <t>Litro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</si>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</sst>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"/>
    <numFmt numFmtId="165" formatCode="_-&quot;$&quot;* #,##0_-;\-&quot;$&quot;* #,##0_-;_-&quot;$&quot;* &quot;-&quot;??_-;_-@"/>
    <numFmt numFmtId="166" formatCode="_-&quot;$&quot;* #,##0.0_-;\-&quot;$&quot;* #,##0.0_-;_-&quot;$&quot;* &quot;-&quot;??_-;_-@"/>
    <numFmt numFmtId="167" formatCode="_-&quot;$&quot;* #,##0.00_-;\-&quot;$&quot;* #,##0.00_-;_-&quot;$&quot;* &quot;-&quot;??_-;_-@"/>
    <numFmt numFmtId="168" formatCode="_-&quot;$&quot;\ * #,##0_-;\-&quot;$&quot;\ * #,##0_-;_-&quot;$&quot;\ * &quot;-&quot;??_-;_-@_-"/>
    <numFmt numFmtId="170" formatCode="_-* #,##0_-;\-* #,##0_-;_-* &quot;-&quot;??_-;_-@_-"/>
  </numFmts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41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79">
    <xf numFmtId="0" fontId="0" fillId="0" borderId="0" xfId="0" applyFont="1" applyAlignme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164" fontId="8" fillId="3" borderId="7" xfId="0" applyNumberFormat="1" applyFont="1" applyFill="1" applyBorder="1" applyAlignment="1">
      <alignment horizontal="center" vertical="center" wrapText="1"/>
    </xf>
    <xf numFmtId="165" fontId="8" fillId="3" borderId="7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167" fontId="6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165" fontId="6" fillId="2" borderId="13" xfId="0" applyNumberFormat="1" applyFont="1" applyFill="1" applyBorder="1" applyAlignment="1">
      <alignment horizontal="right" vertical="center" wrapText="1"/>
    </xf>
    <xf numFmtId="165" fontId="6" fillId="2" borderId="12" xfId="0" applyNumberFormat="1" applyFont="1" applyFill="1" applyBorder="1" applyAlignment="1">
      <alignment horizontal="right" vertical="center" wrapText="1"/>
    </xf>
    <xf numFmtId="165" fontId="6" fillId="2" borderId="12" xfId="0" applyNumberFormat="1" applyFont="1" applyFill="1" applyBorder="1" applyAlignment="1">
      <alignment vertical="center" wrapText="1"/>
    </xf>
    <xf numFmtId="166" fontId="7" fillId="4" borderId="13" xfId="0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164" fontId="6" fillId="2" borderId="13" xfId="0" applyNumberFormat="1" applyFont="1" applyFill="1" applyBorder="1" applyAlignment="1">
      <alignment vertical="center"/>
    </xf>
    <xf numFmtId="166" fontId="6" fillId="2" borderId="13" xfId="0" applyNumberFormat="1" applyFont="1" applyFill="1" applyBorder="1" applyAlignment="1">
      <alignment vertical="center"/>
    </xf>
    <xf numFmtId="166" fontId="6" fillId="2" borderId="7" xfId="0" applyNumberFormat="1" applyFont="1" applyFill="1" applyBorder="1" applyAlignment="1">
      <alignment vertical="center"/>
    </xf>
    <xf numFmtId="166" fontId="6" fillId="2" borderId="7" xfId="0" applyNumberFormat="1" applyFont="1" applyFill="1" applyBorder="1" applyAlignment="1">
      <alignment horizontal="center" vertical="center"/>
    </xf>
    <xf numFmtId="166" fontId="6" fillId="2" borderId="13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2" fontId="5" fillId="0" borderId="12" xfId="0" applyNumberFormat="1" applyFont="1" applyBorder="1" applyAlignment="1">
      <alignment vertical="center"/>
    </xf>
    <xf numFmtId="0" fontId="5" fillId="0" borderId="14" xfId="0" applyFont="1" applyBorder="1" applyAlignment="1">
      <alignment horizontal="left" vertical="center" wrapText="1"/>
    </xf>
    <xf numFmtId="42" fontId="5" fillId="0" borderId="17" xfId="0" applyNumberFormat="1" applyFont="1" applyBorder="1" applyAlignment="1">
      <alignment vertical="center"/>
    </xf>
    <xf numFmtId="165" fontId="7" fillId="4" borderId="8" xfId="0" applyNumberFormat="1" applyFont="1" applyFill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left" vertical="center" wrapText="1"/>
    </xf>
    <xf numFmtId="165" fontId="6" fillId="2" borderId="7" xfId="0" applyNumberFormat="1" applyFont="1" applyFill="1" applyBorder="1" applyAlignment="1">
      <alignment horizontal="right" vertical="center" wrapText="1"/>
    </xf>
    <xf numFmtId="165" fontId="7" fillId="4" borderId="17" xfId="0" applyNumberFormat="1" applyFont="1" applyFill="1" applyBorder="1" applyAlignment="1">
      <alignment vertical="center" wrapText="1"/>
    </xf>
    <xf numFmtId="166" fontId="7" fillId="4" borderId="3" xfId="0" applyNumberFormat="1" applyFont="1" applyFill="1" applyBorder="1" applyAlignment="1">
      <alignment vertical="center"/>
    </xf>
    <xf numFmtId="3" fontId="2" fillId="7" borderId="17" xfId="0" applyNumberFormat="1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8" fontId="2" fillId="0" borderId="17" xfId="2" applyNumberFormat="1" applyFont="1" applyBorder="1"/>
    <xf numFmtId="0" fontId="11" fillId="0" borderId="17" xfId="0" applyFont="1" applyBorder="1" applyAlignment="1">
      <alignment vertical="center" wrapText="1"/>
    </xf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/>
    <xf numFmtId="0" fontId="2" fillId="0" borderId="19" xfId="0" applyFont="1" applyBorder="1" applyAlignment="1">
      <alignment horizontal="center"/>
    </xf>
    <xf numFmtId="168" fontId="2" fillId="0" borderId="19" xfId="2" applyNumberFormat="1" applyFont="1" applyBorder="1"/>
    <xf numFmtId="0" fontId="5" fillId="0" borderId="18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68" fontId="5" fillId="0" borderId="17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2" fontId="2" fillId="0" borderId="17" xfId="1" applyNumberFormat="1" applyFont="1" applyFill="1" applyBorder="1" applyAlignment="1">
      <alignment horizontal="center" vertical="center" wrapText="1"/>
    </xf>
    <xf numFmtId="42" fontId="2" fillId="0" borderId="19" xfId="1" applyNumberFormat="1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left" vertical="center"/>
    </xf>
    <xf numFmtId="164" fontId="6" fillId="2" borderId="12" xfId="0" applyNumberFormat="1" applyFont="1" applyFill="1" applyBorder="1" applyAlignment="1">
      <alignment vertical="center"/>
    </xf>
    <xf numFmtId="165" fontId="6" fillId="2" borderId="12" xfId="0" applyNumberFormat="1" applyFont="1" applyFill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left" vertical="center"/>
    </xf>
    <xf numFmtId="164" fontId="9" fillId="2" borderId="12" xfId="0" applyNumberFormat="1" applyFont="1" applyFill="1" applyBorder="1" applyAlignment="1">
      <alignment vertical="center"/>
    </xf>
    <xf numFmtId="165" fontId="9" fillId="2" borderId="12" xfId="0" applyNumberFormat="1" applyFont="1" applyFill="1" applyBorder="1" applyAlignment="1">
      <alignment vertical="center"/>
    </xf>
    <xf numFmtId="0" fontId="7" fillId="2" borderId="12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vertical="center"/>
    </xf>
    <xf numFmtId="0" fontId="7" fillId="6" borderId="40" xfId="0" applyFont="1" applyFill="1" applyBorder="1" applyAlignment="1">
      <alignment horizontal="center" vertical="center" wrapText="1"/>
    </xf>
    <xf numFmtId="42" fontId="5" fillId="0" borderId="39" xfId="0" applyNumberFormat="1" applyFont="1" applyBorder="1" applyAlignment="1">
      <alignment vertical="center"/>
    </xf>
    <xf numFmtId="0" fontId="6" fillId="2" borderId="42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vertical="center"/>
    </xf>
    <xf numFmtId="0" fontId="6" fillId="2" borderId="43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vertical="center"/>
    </xf>
    <xf numFmtId="0" fontId="6" fillId="2" borderId="34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165" fontId="7" fillId="4" borderId="44" xfId="0" applyNumberFormat="1" applyFont="1" applyFill="1" applyBorder="1" applyAlignment="1">
      <alignment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left" vertical="center" wrapText="1"/>
    </xf>
    <xf numFmtId="165" fontId="6" fillId="2" borderId="16" xfId="0" applyNumberFormat="1" applyFont="1" applyFill="1" applyBorder="1" applyAlignment="1">
      <alignment horizontal="center" vertical="center" wrapText="1"/>
    </xf>
    <xf numFmtId="165" fontId="6" fillId="2" borderId="16" xfId="0" applyNumberFormat="1" applyFont="1" applyFill="1" applyBorder="1" applyAlignment="1">
      <alignment horizontal="right" vertical="center" wrapText="1"/>
    </xf>
    <xf numFmtId="165" fontId="6" fillId="2" borderId="30" xfId="0" applyNumberFormat="1" applyFont="1" applyFill="1" applyBorder="1" applyAlignment="1">
      <alignment horizontal="right" vertical="center" wrapText="1"/>
    </xf>
    <xf numFmtId="165" fontId="6" fillId="2" borderId="45" xfId="0" applyNumberFormat="1" applyFont="1" applyFill="1" applyBorder="1" applyAlignment="1">
      <alignment horizontal="right" vertical="center" wrapText="1"/>
    </xf>
    <xf numFmtId="0" fontId="6" fillId="2" borderId="31" xfId="0" applyFont="1" applyFill="1" applyBorder="1" applyAlignment="1">
      <alignment horizontal="center" vertical="center" wrapText="1"/>
    </xf>
    <xf numFmtId="165" fontId="6" fillId="2" borderId="35" xfId="0" applyNumberFormat="1" applyFont="1" applyFill="1" applyBorder="1" applyAlignment="1">
      <alignment horizontal="right" vertical="center" wrapText="1"/>
    </xf>
    <xf numFmtId="165" fontId="7" fillId="4" borderId="39" xfId="0" applyNumberFormat="1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left" vertical="center"/>
    </xf>
    <xf numFmtId="165" fontId="4" fillId="2" borderId="12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6" fontId="6" fillId="2" borderId="12" xfId="0" applyNumberFormat="1" applyFont="1" applyFill="1" applyBorder="1" applyAlignment="1">
      <alignment vertical="center"/>
    </xf>
    <xf numFmtId="165" fontId="6" fillId="2" borderId="12" xfId="0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 wrapText="1"/>
    </xf>
    <xf numFmtId="165" fontId="6" fillId="4" borderId="12" xfId="0" applyNumberFormat="1" applyFont="1" applyFill="1" applyBorder="1" applyAlignment="1">
      <alignment vertical="center"/>
    </xf>
    <xf numFmtId="167" fontId="6" fillId="2" borderId="30" xfId="0" applyNumberFormat="1" applyFont="1" applyFill="1" applyBorder="1" applyAlignment="1">
      <alignment vertical="center"/>
    </xf>
    <xf numFmtId="167" fontId="6" fillId="2" borderId="35" xfId="0" applyNumberFormat="1" applyFont="1" applyFill="1" applyBorder="1" applyAlignment="1">
      <alignment horizontal="center" vertical="center"/>
    </xf>
    <xf numFmtId="167" fontId="6" fillId="2" borderId="45" xfId="0" applyNumberFormat="1" applyFont="1" applyFill="1" applyBorder="1" applyAlignment="1">
      <alignment horizontal="center" vertical="center"/>
    </xf>
    <xf numFmtId="167" fontId="6" fillId="2" borderId="32" xfId="0" applyNumberFormat="1" applyFont="1" applyFill="1" applyBorder="1" applyAlignment="1">
      <alignment vertical="center"/>
    </xf>
    <xf numFmtId="167" fontId="7" fillId="4" borderId="45" xfId="0" applyNumberFormat="1" applyFont="1" applyFill="1" applyBorder="1" applyAlignment="1">
      <alignment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vertical="center"/>
    </xf>
    <xf numFmtId="0" fontId="6" fillId="2" borderId="47" xfId="0" applyFont="1" applyFill="1" applyBorder="1" applyAlignment="1">
      <alignment horizontal="left" vertical="center"/>
    </xf>
    <xf numFmtId="164" fontId="6" fillId="2" borderId="47" xfId="0" applyNumberFormat="1" applyFont="1" applyFill="1" applyBorder="1" applyAlignment="1">
      <alignment vertical="center"/>
    </xf>
    <xf numFmtId="165" fontId="6" fillId="2" borderId="47" xfId="0" applyNumberFormat="1" applyFont="1" applyFill="1" applyBorder="1" applyAlignment="1">
      <alignment vertical="center"/>
    </xf>
    <xf numFmtId="0" fontId="6" fillId="2" borderId="48" xfId="0" applyFont="1" applyFill="1" applyBorder="1" applyAlignment="1">
      <alignment vertical="center"/>
    </xf>
    <xf numFmtId="3" fontId="5" fillId="0" borderId="49" xfId="0" applyNumberFormat="1" applyFont="1" applyBorder="1" applyAlignment="1">
      <alignment horizontal="center" vertical="center" wrapText="1"/>
    </xf>
    <xf numFmtId="42" fontId="5" fillId="0" borderId="20" xfId="0" applyNumberFormat="1" applyFont="1" applyBorder="1" applyAlignment="1">
      <alignment vertical="center"/>
    </xf>
    <xf numFmtId="0" fontId="1" fillId="0" borderId="17" xfId="0" applyFont="1" applyBorder="1" applyAlignment="1">
      <alignment horizontal="center"/>
    </xf>
    <xf numFmtId="0" fontId="1" fillId="0" borderId="17" xfId="0" applyFont="1" applyBorder="1"/>
    <xf numFmtId="0" fontId="1" fillId="0" borderId="17" xfId="0" applyFont="1" applyBorder="1" applyAlignment="1" applyProtection="1">
      <alignment vertical="center" wrapText="1"/>
      <protection locked="0"/>
    </xf>
    <xf numFmtId="0" fontId="1" fillId="7" borderId="17" xfId="0" applyFont="1" applyFill="1" applyBorder="1" applyAlignment="1" applyProtection="1">
      <alignment horizontal="center" vertical="center" wrapText="1"/>
      <protection locked="0"/>
    </xf>
    <xf numFmtId="166" fontId="7" fillId="4" borderId="39" xfId="0" applyNumberFormat="1" applyFont="1" applyFill="1" applyBorder="1" applyAlignment="1">
      <alignment vertical="center" wrapText="1"/>
    </xf>
    <xf numFmtId="166" fontId="7" fillId="4" borderId="45" xfId="0" applyNumberFormat="1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2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7" fillId="2" borderId="25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4" borderId="40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vertical="center"/>
    </xf>
    <xf numFmtId="0" fontId="8" fillId="3" borderId="29" xfId="0" applyFont="1" applyFill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9" fillId="4" borderId="3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vertical="center"/>
    </xf>
    <xf numFmtId="0" fontId="7" fillId="2" borderId="23" xfId="0" applyFont="1" applyFill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2" borderId="28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vertical="center"/>
    </xf>
    <xf numFmtId="0" fontId="8" fillId="3" borderId="3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7" fillId="5" borderId="36" xfId="0" applyFont="1" applyFill="1" applyBorder="1" applyAlignment="1">
      <alignment horizontal="left" vertical="center" wrapText="1"/>
    </xf>
    <xf numFmtId="0" fontId="7" fillId="6" borderId="3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168" fontId="2" fillId="0" borderId="17" xfId="2" applyNumberFormat="1" applyFont="1" applyBorder="1" applyAlignment="1">
      <alignment horizontal="center" vertical="center"/>
    </xf>
    <xf numFmtId="168" fontId="5" fillId="0" borderId="1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4" borderId="36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left" vertical="center" wrapText="1"/>
    </xf>
    <xf numFmtId="0" fontId="5" fillId="0" borderId="22" xfId="0" applyFont="1" applyBorder="1" applyAlignment="1">
      <alignment vertical="center"/>
    </xf>
    <xf numFmtId="0" fontId="7" fillId="6" borderId="36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left" vertical="center" wrapText="1"/>
    </xf>
    <xf numFmtId="0" fontId="5" fillId="0" borderId="41" xfId="0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7" fillId="4" borderId="17" xfId="0" applyFont="1" applyFill="1" applyBorder="1" applyAlignment="1">
      <alignment horizontal="left" vertical="center" wrapText="1"/>
    </xf>
    <xf numFmtId="0" fontId="5" fillId="8" borderId="38" xfId="0" applyFont="1" applyFill="1" applyBorder="1" applyAlignment="1">
      <alignment horizontal="left" vertical="center"/>
    </xf>
    <xf numFmtId="0" fontId="5" fillId="8" borderId="18" xfId="0" applyFont="1" applyFill="1" applyBorder="1" applyAlignment="1">
      <alignment horizontal="left" vertical="center"/>
    </xf>
    <xf numFmtId="0" fontId="11" fillId="8" borderId="38" xfId="0" applyFont="1" applyFill="1" applyBorder="1" applyAlignment="1">
      <alignment horizontal="left" vertical="center" wrapText="1"/>
    </xf>
    <xf numFmtId="0" fontId="11" fillId="8" borderId="21" xfId="0" applyFont="1" applyFill="1" applyBorder="1" applyAlignment="1">
      <alignment horizontal="left" vertical="center" wrapText="1"/>
    </xf>
    <xf numFmtId="170" fontId="6" fillId="2" borderId="1" xfId="3" applyNumberFormat="1" applyFont="1" applyFill="1" applyBorder="1" applyAlignment="1">
      <alignment horizontal="center" vertical="center"/>
    </xf>
    <xf numFmtId="170" fontId="6" fillId="2" borderId="1" xfId="3" applyNumberFormat="1" applyFont="1" applyFill="1" applyBorder="1" applyAlignment="1">
      <alignment vertical="center"/>
    </xf>
    <xf numFmtId="170" fontId="5" fillId="0" borderId="12" xfId="3" applyNumberFormat="1" applyFont="1" applyBorder="1" applyAlignment="1">
      <alignment vertical="center"/>
    </xf>
    <xf numFmtId="170" fontId="6" fillId="2" borderId="1" xfId="3" applyNumberFormat="1" applyFont="1" applyFill="1" applyBorder="1" applyAlignment="1">
      <alignment vertical="center" wrapText="1"/>
    </xf>
    <xf numFmtId="170" fontId="6" fillId="0" borderId="0" xfId="3" applyNumberFormat="1" applyFont="1" applyAlignment="1">
      <alignment vertical="center"/>
    </xf>
  </cellXfs>
  <cellStyles count="4">
    <cellStyle name="Millares" xfId="3" builtinId="3"/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1"/>
  <sheetViews>
    <sheetView tabSelected="1" topLeftCell="C8" zoomScale="55" zoomScaleNormal="55" workbookViewId="0">
      <selection activeCell="K21" sqref="K21"/>
    </sheetView>
  </sheetViews>
  <sheetFormatPr baseColWidth="10" defaultColWidth="14.42578125" defaultRowHeight="15" customHeight="1" x14ac:dyDescent="0.25"/>
  <cols>
    <col min="1" max="1" width="3.42578125" style="65" customWidth="1"/>
    <col min="2" max="2" width="37.5703125" style="10" customWidth="1"/>
    <col min="3" max="3" width="18" style="10" customWidth="1"/>
    <col min="4" max="4" width="11.42578125" style="10" customWidth="1"/>
    <col min="5" max="5" width="24.85546875" style="10" bestFit="1" customWidth="1"/>
    <col min="6" max="6" width="22.28515625" style="10" customWidth="1"/>
    <col min="7" max="7" width="1.7109375" style="10" customWidth="1"/>
    <col min="8" max="8" width="18.28515625" style="10" customWidth="1"/>
    <col min="9" max="9" width="19.28515625" style="10" customWidth="1"/>
    <col min="10" max="10" width="2.42578125" style="10" customWidth="1"/>
    <col min="11" max="11" width="16.7109375" style="178" customWidth="1"/>
    <col min="12" max="12" width="17.28515625" style="10" bestFit="1" customWidth="1"/>
    <col min="13" max="28" width="11.42578125" style="10" customWidth="1"/>
    <col min="29" max="16384" width="14.42578125" style="10"/>
  </cols>
  <sheetData>
    <row r="1" spans="1:28" ht="23.25" customHeight="1" x14ac:dyDescent="0.25">
      <c r="A1" s="144"/>
      <c r="B1" s="145"/>
      <c r="C1" s="132" t="s">
        <v>0</v>
      </c>
      <c r="D1" s="133"/>
      <c r="E1" s="133"/>
      <c r="F1" s="133"/>
      <c r="G1" s="133"/>
      <c r="H1" s="134"/>
      <c r="I1" s="148"/>
      <c r="J1" s="1"/>
      <c r="K1" s="17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3.25" customHeight="1" x14ac:dyDescent="0.25">
      <c r="A2" s="146"/>
      <c r="B2" s="147"/>
      <c r="C2" s="135" t="s">
        <v>1</v>
      </c>
      <c r="D2" s="136"/>
      <c r="E2" s="136"/>
      <c r="F2" s="136"/>
      <c r="G2" s="136"/>
      <c r="H2" s="137"/>
      <c r="I2" s="149"/>
      <c r="J2" s="1"/>
      <c r="K2" s="17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0.5" customHeight="1" x14ac:dyDescent="0.25">
      <c r="A3" s="68"/>
      <c r="B3" s="69"/>
      <c r="C3" s="70"/>
      <c r="D3" s="69"/>
      <c r="E3" s="71"/>
      <c r="F3" s="72"/>
      <c r="G3" s="69"/>
      <c r="H3" s="69"/>
      <c r="I3" s="73"/>
      <c r="J3" s="11"/>
      <c r="K3" s="175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ht="57" customHeight="1" x14ac:dyDescent="0.25">
      <c r="A4" s="140" t="s">
        <v>2</v>
      </c>
      <c r="B4" s="141"/>
      <c r="C4" s="142" t="s">
        <v>39</v>
      </c>
      <c r="D4" s="136"/>
      <c r="E4" s="136"/>
      <c r="F4" s="136"/>
      <c r="G4" s="136"/>
      <c r="H4" s="136"/>
      <c r="I4" s="143"/>
      <c r="J4" s="2"/>
      <c r="K4" s="17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ht="12.95" customHeight="1" x14ac:dyDescent="0.25">
      <c r="A5" s="74"/>
      <c r="B5" s="75"/>
      <c r="C5" s="76"/>
      <c r="D5" s="75"/>
      <c r="E5" s="77"/>
      <c r="F5" s="78"/>
      <c r="G5" s="69"/>
      <c r="H5" s="79"/>
      <c r="I5" s="80"/>
      <c r="J5" s="3"/>
      <c r="K5" s="17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ht="39" customHeight="1" x14ac:dyDescent="0.25">
      <c r="A6" s="150" t="s">
        <v>3</v>
      </c>
      <c r="B6" s="151"/>
      <c r="C6" s="4" t="s">
        <v>4</v>
      </c>
      <c r="D6" s="4" t="s">
        <v>5</v>
      </c>
      <c r="E6" s="5" t="s">
        <v>6</v>
      </c>
      <c r="F6" s="6" t="s">
        <v>7</v>
      </c>
      <c r="G6" s="15"/>
      <c r="H6" s="7" t="s">
        <v>8</v>
      </c>
      <c r="I6" s="81" t="s">
        <v>9</v>
      </c>
      <c r="J6" s="11"/>
      <c r="K6" s="17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2.450000000000003" customHeight="1" x14ac:dyDescent="0.25">
      <c r="A7" s="152" t="s">
        <v>40</v>
      </c>
      <c r="B7" s="136"/>
      <c r="C7" s="136"/>
      <c r="D7" s="136"/>
      <c r="E7" s="136"/>
      <c r="F7" s="136"/>
      <c r="G7" s="136"/>
      <c r="H7" s="136"/>
      <c r="I7" s="143"/>
      <c r="J7" s="11"/>
      <c r="K7" s="175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22.5" customHeight="1" x14ac:dyDescent="0.25">
      <c r="A8" s="153" t="s">
        <v>41</v>
      </c>
      <c r="B8" s="154"/>
      <c r="C8" s="154"/>
      <c r="D8" s="154"/>
      <c r="E8" s="154"/>
      <c r="F8" s="154"/>
      <c r="G8" s="136"/>
      <c r="H8" s="154"/>
      <c r="I8" s="155"/>
      <c r="J8" s="128"/>
      <c r="K8" s="128"/>
      <c r="L8" s="128"/>
      <c r="M8" s="128"/>
      <c r="N8" s="128"/>
      <c r="O8" s="128"/>
      <c r="P8" s="128"/>
      <c r="Q8" s="128"/>
      <c r="R8" s="128"/>
      <c r="S8" s="129"/>
      <c r="T8" s="130"/>
      <c r="U8" s="128"/>
      <c r="V8" s="128"/>
      <c r="W8" s="128"/>
      <c r="X8" s="128"/>
      <c r="Y8" s="128"/>
      <c r="Z8" s="128"/>
      <c r="AA8" s="128"/>
      <c r="AB8" s="131"/>
    </row>
    <row r="9" spans="1:28" ht="14.45" customHeight="1" x14ac:dyDescent="0.25">
      <c r="A9" s="170" t="s">
        <v>73</v>
      </c>
      <c r="B9" s="171"/>
      <c r="C9" s="60"/>
      <c r="D9" s="60"/>
      <c r="E9" s="60"/>
      <c r="F9" s="61"/>
      <c r="G9" s="34"/>
      <c r="H9" s="40"/>
      <c r="I9" s="82"/>
      <c r="J9" s="34"/>
      <c r="K9" s="176"/>
      <c r="L9" s="34"/>
      <c r="M9" s="34"/>
      <c r="N9" s="34"/>
      <c r="O9" s="34"/>
      <c r="P9" s="34"/>
      <c r="Q9" s="34"/>
      <c r="R9" s="34"/>
      <c r="S9" s="34"/>
      <c r="T9" s="8"/>
      <c r="U9" s="34"/>
      <c r="V9" s="34"/>
      <c r="W9" s="34"/>
      <c r="X9" s="34"/>
      <c r="Y9" s="34"/>
      <c r="Z9" s="34"/>
      <c r="AA9" s="34"/>
      <c r="AB9" s="34"/>
    </row>
    <row r="10" spans="1:28" x14ac:dyDescent="0.25">
      <c r="A10" s="83" t="s">
        <v>10</v>
      </c>
      <c r="B10" s="42" t="s">
        <v>74</v>
      </c>
      <c r="C10" s="52" t="s">
        <v>42</v>
      </c>
      <c r="D10" s="52">
        <f>24*53</f>
        <v>1272</v>
      </c>
      <c r="E10" s="53">
        <v>37470</v>
      </c>
      <c r="F10" s="62">
        <f>+D10*E10</f>
        <v>47661840</v>
      </c>
      <c r="G10" s="34"/>
      <c r="H10" s="62">
        <f>+F10</f>
        <v>47661840</v>
      </c>
      <c r="I10" s="82"/>
      <c r="J10" s="34"/>
      <c r="K10" s="176">
        <f t="shared" ref="K10:K42" si="0">+F10/53</f>
        <v>899280</v>
      </c>
      <c r="L10" s="34"/>
      <c r="M10" s="34"/>
      <c r="N10" s="34"/>
      <c r="O10" s="34"/>
      <c r="P10" s="34"/>
      <c r="Q10" s="34"/>
      <c r="R10" s="34"/>
      <c r="S10" s="34"/>
      <c r="T10" s="8"/>
      <c r="U10" s="34"/>
      <c r="V10" s="34"/>
      <c r="W10" s="34"/>
      <c r="X10" s="34"/>
      <c r="Y10" s="34"/>
      <c r="Z10" s="34"/>
      <c r="AA10" s="34"/>
      <c r="AB10" s="34"/>
    </row>
    <row r="11" spans="1:28" x14ac:dyDescent="0.25">
      <c r="A11" s="83" t="s">
        <v>11</v>
      </c>
      <c r="B11" s="42" t="s">
        <v>75</v>
      </c>
      <c r="C11" s="52" t="s">
        <v>42</v>
      </c>
      <c r="D11" s="52">
        <f>7*53</f>
        <v>371</v>
      </c>
      <c r="E11" s="53">
        <v>25672</v>
      </c>
      <c r="F11" s="62">
        <f t="shared" ref="F11:F26" si="1">+D11*E11</f>
        <v>9524312</v>
      </c>
      <c r="G11" s="34"/>
      <c r="H11" s="62">
        <f t="shared" ref="H11:H45" si="2">+F11</f>
        <v>9524312</v>
      </c>
      <c r="I11" s="82"/>
      <c r="J11" s="34"/>
      <c r="K11" s="176">
        <f t="shared" si="0"/>
        <v>179704</v>
      </c>
      <c r="L11" s="34"/>
      <c r="M11" s="34"/>
      <c r="N11" s="34"/>
      <c r="O11" s="34"/>
      <c r="P11" s="34"/>
      <c r="Q11" s="34"/>
      <c r="R11" s="34"/>
      <c r="S11" s="34"/>
      <c r="T11" s="8"/>
      <c r="U11" s="34"/>
      <c r="V11" s="34"/>
      <c r="W11" s="34"/>
      <c r="X11" s="34"/>
      <c r="Y11" s="34"/>
      <c r="Z11" s="34"/>
      <c r="AA11" s="34"/>
      <c r="AB11" s="34"/>
    </row>
    <row r="12" spans="1:28" x14ac:dyDescent="0.25">
      <c r="A12" s="83" t="s">
        <v>13</v>
      </c>
      <c r="B12" s="42" t="s">
        <v>76</v>
      </c>
      <c r="C12" s="52" t="s">
        <v>42</v>
      </c>
      <c r="D12" s="52">
        <f>3*53</f>
        <v>159</v>
      </c>
      <c r="E12" s="53">
        <v>20357</v>
      </c>
      <c r="F12" s="62">
        <f t="shared" si="1"/>
        <v>3236763</v>
      </c>
      <c r="G12" s="34"/>
      <c r="H12" s="62">
        <f t="shared" si="2"/>
        <v>3236763</v>
      </c>
      <c r="I12" s="82"/>
      <c r="J12" s="34"/>
      <c r="K12" s="176">
        <f t="shared" si="0"/>
        <v>61071</v>
      </c>
      <c r="L12" s="34"/>
      <c r="M12" s="34"/>
      <c r="N12" s="34"/>
      <c r="O12" s="34"/>
      <c r="P12" s="34"/>
      <c r="Q12" s="34"/>
      <c r="R12" s="34"/>
      <c r="S12" s="34"/>
      <c r="T12" s="8"/>
      <c r="U12" s="34"/>
      <c r="V12" s="34"/>
      <c r="W12" s="34"/>
      <c r="X12" s="34"/>
      <c r="Y12" s="34"/>
      <c r="Z12" s="34"/>
      <c r="AA12" s="34"/>
      <c r="AB12" s="34"/>
    </row>
    <row r="13" spans="1:28" x14ac:dyDescent="0.25">
      <c r="A13" s="83" t="s">
        <v>14</v>
      </c>
      <c r="B13" s="42" t="s">
        <v>77</v>
      </c>
      <c r="C13" s="52" t="s">
        <v>12</v>
      </c>
      <c r="D13" s="52">
        <f>2*53</f>
        <v>106</v>
      </c>
      <c r="E13" s="53">
        <v>5305</v>
      </c>
      <c r="F13" s="62">
        <f t="shared" si="1"/>
        <v>562330</v>
      </c>
      <c r="G13" s="34"/>
      <c r="H13" s="62">
        <f t="shared" si="2"/>
        <v>562330</v>
      </c>
      <c r="I13" s="82"/>
      <c r="J13" s="34"/>
      <c r="K13" s="176">
        <f t="shared" si="0"/>
        <v>10610</v>
      </c>
      <c r="L13" s="34"/>
      <c r="M13" s="34"/>
      <c r="N13" s="34"/>
      <c r="O13" s="34"/>
      <c r="P13" s="34"/>
      <c r="Q13" s="34"/>
      <c r="R13" s="34"/>
      <c r="S13" s="34"/>
      <c r="T13" s="8"/>
      <c r="U13" s="34"/>
      <c r="V13" s="34"/>
      <c r="W13" s="34"/>
      <c r="X13" s="34"/>
      <c r="Y13" s="34"/>
      <c r="Z13" s="34"/>
      <c r="AA13" s="34"/>
      <c r="AB13" s="34"/>
    </row>
    <row r="14" spans="1:28" x14ac:dyDescent="0.25">
      <c r="A14" s="83" t="s">
        <v>15</v>
      </c>
      <c r="B14" s="42" t="s">
        <v>78</v>
      </c>
      <c r="C14" s="52" t="s">
        <v>12</v>
      </c>
      <c r="D14" s="52">
        <v>53</v>
      </c>
      <c r="E14" s="53">
        <v>3016</v>
      </c>
      <c r="F14" s="62">
        <f t="shared" si="1"/>
        <v>159848</v>
      </c>
      <c r="G14" s="34"/>
      <c r="H14" s="62">
        <f t="shared" si="2"/>
        <v>159848</v>
      </c>
      <c r="I14" s="82"/>
      <c r="J14" s="34"/>
      <c r="K14" s="176">
        <f t="shared" si="0"/>
        <v>3016</v>
      </c>
      <c r="L14" s="34"/>
      <c r="M14" s="34"/>
      <c r="N14" s="34"/>
      <c r="O14" s="34"/>
      <c r="P14" s="34"/>
      <c r="Q14" s="34"/>
      <c r="R14" s="34"/>
      <c r="S14" s="34"/>
      <c r="T14" s="8"/>
      <c r="U14" s="34"/>
      <c r="V14" s="34"/>
      <c r="W14" s="34"/>
      <c r="X14" s="34"/>
      <c r="Y14" s="34"/>
      <c r="Z14" s="34"/>
      <c r="AA14" s="34"/>
      <c r="AB14" s="34"/>
    </row>
    <row r="15" spans="1:28" x14ac:dyDescent="0.25">
      <c r="A15" s="83" t="s">
        <v>16</v>
      </c>
      <c r="B15" s="42" t="s">
        <v>79</v>
      </c>
      <c r="C15" s="52" t="s">
        <v>12</v>
      </c>
      <c r="D15" s="52">
        <v>53</v>
      </c>
      <c r="E15" s="53">
        <v>3016</v>
      </c>
      <c r="F15" s="62">
        <f t="shared" si="1"/>
        <v>159848</v>
      </c>
      <c r="G15" s="34"/>
      <c r="H15" s="62">
        <f t="shared" si="2"/>
        <v>159848</v>
      </c>
      <c r="I15" s="82"/>
      <c r="J15" s="34"/>
      <c r="K15" s="176">
        <f t="shared" si="0"/>
        <v>3016</v>
      </c>
      <c r="L15" s="34"/>
      <c r="M15" s="34"/>
      <c r="N15" s="34"/>
      <c r="O15" s="34"/>
      <c r="P15" s="34"/>
      <c r="Q15" s="34"/>
      <c r="R15" s="34"/>
      <c r="S15" s="34"/>
      <c r="T15" s="8"/>
      <c r="U15" s="34"/>
      <c r="V15" s="34"/>
      <c r="W15" s="34"/>
      <c r="X15" s="34"/>
      <c r="Y15" s="34"/>
      <c r="Z15" s="34"/>
      <c r="AA15" s="34"/>
      <c r="AB15" s="34"/>
    </row>
    <row r="16" spans="1:28" x14ac:dyDescent="0.25">
      <c r="A16" s="83" t="s">
        <v>17</v>
      </c>
      <c r="B16" s="42" t="s">
        <v>81</v>
      </c>
      <c r="C16" s="52" t="s">
        <v>12</v>
      </c>
      <c r="D16" s="52">
        <v>53</v>
      </c>
      <c r="E16" s="53">
        <v>1425</v>
      </c>
      <c r="F16" s="62">
        <f t="shared" si="1"/>
        <v>75525</v>
      </c>
      <c r="G16" s="34"/>
      <c r="H16" s="62">
        <f t="shared" si="2"/>
        <v>75525</v>
      </c>
      <c r="I16" s="82"/>
      <c r="J16" s="34"/>
      <c r="K16" s="176">
        <f t="shared" si="0"/>
        <v>1425</v>
      </c>
      <c r="L16" s="34"/>
      <c r="M16" s="34"/>
      <c r="N16" s="34"/>
      <c r="O16" s="34"/>
      <c r="P16" s="34"/>
      <c r="Q16" s="34"/>
      <c r="R16" s="34"/>
      <c r="S16" s="34"/>
      <c r="T16" s="8"/>
      <c r="U16" s="34"/>
      <c r="V16" s="34"/>
      <c r="W16" s="34"/>
      <c r="X16" s="34"/>
      <c r="Y16" s="34"/>
      <c r="Z16" s="34"/>
      <c r="AA16" s="34"/>
      <c r="AB16" s="34"/>
    </row>
    <row r="17" spans="1:28" x14ac:dyDescent="0.25">
      <c r="A17" s="83" t="s">
        <v>18</v>
      </c>
      <c r="B17" s="42" t="s">
        <v>80</v>
      </c>
      <c r="C17" s="52" t="s">
        <v>12</v>
      </c>
      <c r="D17" s="52">
        <v>53</v>
      </c>
      <c r="E17" s="53">
        <v>1979</v>
      </c>
      <c r="F17" s="62">
        <f t="shared" si="1"/>
        <v>104887</v>
      </c>
      <c r="G17" s="34"/>
      <c r="H17" s="62">
        <f t="shared" si="2"/>
        <v>104887</v>
      </c>
      <c r="I17" s="82"/>
      <c r="J17" s="34"/>
      <c r="K17" s="176">
        <f t="shared" si="0"/>
        <v>1979</v>
      </c>
      <c r="L17" s="34"/>
      <c r="M17" s="34"/>
      <c r="N17" s="34"/>
      <c r="O17" s="34"/>
      <c r="P17" s="34"/>
      <c r="Q17" s="34"/>
      <c r="R17" s="34"/>
      <c r="S17" s="34"/>
      <c r="T17" s="8"/>
      <c r="U17" s="34"/>
      <c r="V17" s="34"/>
      <c r="W17" s="34"/>
      <c r="X17" s="34"/>
      <c r="Y17" s="34"/>
      <c r="Z17" s="34"/>
      <c r="AA17" s="34"/>
      <c r="AB17" s="34"/>
    </row>
    <row r="18" spans="1:28" x14ac:dyDescent="0.25">
      <c r="A18" s="83" t="s">
        <v>19</v>
      </c>
      <c r="B18" s="42" t="s">
        <v>82</v>
      </c>
      <c r="C18" s="52" t="s">
        <v>12</v>
      </c>
      <c r="D18" s="52">
        <v>53</v>
      </c>
      <c r="E18" s="53">
        <v>2335</v>
      </c>
      <c r="F18" s="62">
        <f t="shared" si="1"/>
        <v>123755</v>
      </c>
      <c r="G18" s="34"/>
      <c r="H18" s="62">
        <f t="shared" si="2"/>
        <v>123755</v>
      </c>
      <c r="I18" s="82"/>
      <c r="J18" s="34"/>
      <c r="K18" s="176">
        <f t="shared" si="0"/>
        <v>2335</v>
      </c>
      <c r="L18" s="34"/>
      <c r="M18" s="34"/>
      <c r="N18" s="34"/>
      <c r="O18" s="34"/>
      <c r="P18" s="34"/>
      <c r="Q18" s="34"/>
      <c r="R18" s="34"/>
      <c r="S18" s="34"/>
      <c r="T18" s="8"/>
      <c r="U18" s="34"/>
      <c r="V18" s="34"/>
      <c r="W18" s="34"/>
      <c r="X18" s="34"/>
      <c r="Y18" s="34"/>
      <c r="Z18" s="34"/>
      <c r="AA18" s="34"/>
      <c r="AB18" s="34"/>
    </row>
    <row r="19" spans="1:28" x14ac:dyDescent="0.25">
      <c r="A19" s="83" t="s">
        <v>20</v>
      </c>
      <c r="B19" s="42" t="s">
        <v>79</v>
      </c>
      <c r="C19" s="52" t="s">
        <v>12</v>
      </c>
      <c r="D19" s="52">
        <v>53</v>
      </c>
      <c r="E19" s="53">
        <v>3016</v>
      </c>
      <c r="F19" s="62">
        <f t="shared" si="1"/>
        <v>159848</v>
      </c>
      <c r="G19" s="34"/>
      <c r="H19" s="62">
        <f t="shared" si="2"/>
        <v>159848</v>
      </c>
      <c r="I19" s="82"/>
      <c r="J19" s="34"/>
      <c r="K19" s="176">
        <f t="shared" si="0"/>
        <v>3016</v>
      </c>
      <c r="L19" s="34"/>
      <c r="M19" s="34"/>
      <c r="N19" s="34"/>
      <c r="O19" s="34"/>
      <c r="P19" s="34"/>
      <c r="Q19" s="34"/>
      <c r="R19" s="34"/>
      <c r="S19" s="34"/>
      <c r="T19" s="8"/>
      <c r="U19" s="34"/>
      <c r="V19" s="34"/>
      <c r="W19" s="34"/>
      <c r="X19" s="34"/>
      <c r="Y19" s="34"/>
      <c r="Z19" s="34"/>
      <c r="AA19" s="34"/>
      <c r="AB19" s="34"/>
    </row>
    <row r="20" spans="1:28" x14ac:dyDescent="0.25">
      <c r="A20" s="83" t="s">
        <v>21</v>
      </c>
      <c r="B20" s="42" t="s">
        <v>83</v>
      </c>
      <c r="C20" s="52" t="s">
        <v>12</v>
      </c>
      <c r="D20" s="52">
        <v>53</v>
      </c>
      <c r="E20" s="53">
        <v>3137</v>
      </c>
      <c r="F20" s="62">
        <f t="shared" si="1"/>
        <v>166261</v>
      </c>
      <c r="G20" s="34"/>
      <c r="H20" s="62">
        <f t="shared" si="2"/>
        <v>166261</v>
      </c>
      <c r="I20" s="82"/>
      <c r="J20" s="34"/>
      <c r="K20" s="176">
        <f t="shared" si="0"/>
        <v>3137</v>
      </c>
      <c r="L20" s="34"/>
      <c r="M20" s="34"/>
      <c r="N20" s="34"/>
      <c r="O20" s="34"/>
      <c r="P20" s="34"/>
      <c r="Q20" s="34"/>
      <c r="R20" s="34"/>
      <c r="S20" s="34"/>
      <c r="T20" s="8"/>
      <c r="U20" s="34"/>
      <c r="V20" s="34"/>
      <c r="W20" s="34"/>
      <c r="X20" s="34"/>
      <c r="Y20" s="34"/>
      <c r="Z20" s="34"/>
      <c r="AA20" s="34"/>
      <c r="AB20" s="34"/>
    </row>
    <row r="21" spans="1:28" x14ac:dyDescent="0.25">
      <c r="A21" s="83" t="s">
        <v>22</v>
      </c>
      <c r="B21" s="42" t="s">
        <v>84</v>
      </c>
      <c r="C21" s="52" t="s">
        <v>12</v>
      </c>
      <c r="D21" s="52">
        <f>2*53</f>
        <v>106</v>
      </c>
      <c r="E21" s="53">
        <v>1895</v>
      </c>
      <c r="F21" s="62">
        <f t="shared" si="1"/>
        <v>200870</v>
      </c>
      <c r="G21" s="34"/>
      <c r="H21" s="62">
        <f t="shared" si="2"/>
        <v>200870</v>
      </c>
      <c r="I21" s="82"/>
      <c r="J21" s="34"/>
      <c r="K21" s="176" t="s">
        <v>113</v>
      </c>
      <c r="L21" s="34"/>
      <c r="M21" s="34"/>
      <c r="N21" s="34"/>
      <c r="O21" s="34"/>
      <c r="P21" s="34"/>
      <c r="Q21" s="34"/>
      <c r="R21" s="34"/>
      <c r="S21" s="34"/>
      <c r="T21" s="8"/>
      <c r="U21" s="34"/>
      <c r="V21" s="34"/>
      <c r="W21" s="34"/>
      <c r="X21" s="34"/>
      <c r="Y21" s="34"/>
      <c r="Z21" s="34"/>
      <c r="AA21" s="34"/>
      <c r="AB21" s="34"/>
    </row>
    <row r="22" spans="1:28" x14ac:dyDescent="0.25">
      <c r="A22" s="83" t="s">
        <v>23</v>
      </c>
      <c r="B22" s="42" t="s">
        <v>85</v>
      </c>
      <c r="C22" s="52" t="s">
        <v>12</v>
      </c>
      <c r="D22" s="52">
        <v>53</v>
      </c>
      <c r="E22" s="53">
        <v>900</v>
      </c>
      <c r="F22" s="62">
        <f t="shared" si="1"/>
        <v>47700</v>
      </c>
      <c r="G22" s="34"/>
      <c r="H22" s="62">
        <f t="shared" si="2"/>
        <v>47700</v>
      </c>
      <c r="I22" s="82"/>
      <c r="J22" s="34"/>
      <c r="K22" s="176">
        <f t="shared" si="0"/>
        <v>900</v>
      </c>
      <c r="L22" s="34"/>
      <c r="M22" s="34"/>
      <c r="N22" s="34"/>
      <c r="O22" s="34"/>
      <c r="P22" s="34"/>
      <c r="Q22" s="34"/>
      <c r="R22" s="34"/>
      <c r="S22" s="34"/>
      <c r="T22" s="8"/>
      <c r="U22" s="34"/>
      <c r="V22" s="34"/>
      <c r="W22" s="34"/>
      <c r="X22" s="34"/>
      <c r="Y22" s="34"/>
      <c r="Z22" s="34"/>
      <c r="AA22" s="34"/>
      <c r="AB22" s="34"/>
    </row>
    <row r="23" spans="1:28" x14ac:dyDescent="0.25">
      <c r="A23" s="83" t="s">
        <v>24</v>
      </c>
      <c r="B23" s="42" t="s">
        <v>86</v>
      </c>
      <c r="C23" s="52" t="s">
        <v>12</v>
      </c>
      <c r="D23" s="52">
        <v>53</v>
      </c>
      <c r="E23" s="53">
        <v>1988</v>
      </c>
      <c r="F23" s="62">
        <f t="shared" si="1"/>
        <v>105364</v>
      </c>
      <c r="G23" s="34"/>
      <c r="H23" s="62">
        <f t="shared" si="2"/>
        <v>105364</v>
      </c>
      <c r="I23" s="82"/>
      <c r="J23" s="34"/>
      <c r="K23" s="176">
        <f t="shared" si="0"/>
        <v>1988</v>
      </c>
      <c r="L23" s="34"/>
      <c r="M23" s="34"/>
      <c r="N23" s="34"/>
      <c r="O23" s="34"/>
      <c r="P23" s="34"/>
      <c r="Q23" s="34"/>
      <c r="R23" s="34"/>
      <c r="S23" s="34"/>
      <c r="T23" s="8"/>
      <c r="U23" s="34"/>
      <c r="V23" s="34"/>
      <c r="W23" s="34"/>
      <c r="X23" s="34"/>
      <c r="Y23" s="34"/>
      <c r="Z23" s="34"/>
      <c r="AA23" s="34"/>
      <c r="AB23" s="34"/>
    </row>
    <row r="24" spans="1:28" x14ac:dyDescent="0.25">
      <c r="A24" s="83" t="s">
        <v>33</v>
      </c>
      <c r="B24" s="42" t="s">
        <v>87</v>
      </c>
      <c r="C24" s="52" t="s">
        <v>12</v>
      </c>
      <c r="D24" s="52">
        <v>53</v>
      </c>
      <c r="E24" s="53">
        <v>26389</v>
      </c>
      <c r="F24" s="62">
        <f t="shared" si="1"/>
        <v>1398617</v>
      </c>
      <c r="G24" s="34"/>
      <c r="H24" s="62">
        <f t="shared" si="2"/>
        <v>1398617</v>
      </c>
      <c r="I24" s="82"/>
      <c r="J24" s="34"/>
      <c r="K24" s="176">
        <f t="shared" si="0"/>
        <v>26389</v>
      </c>
      <c r="L24" s="34"/>
      <c r="M24" s="34"/>
      <c r="N24" s="34"/>
      <c r="O24" s="34"/>
      <c r="P24" s="34"/>
      <c r="Q24" s="34"/>
      <c r="R24" s="34"/>
      <c r="S24" s="34"/>
      <c r="T24" s="8"/>
      <c r="U24" s="34"/>
      <c r="V24" s="34"/>
      <c r="W24" s="34"/>
      <c r="X24" s="34"/>
      <c r="Y24" s="34"/>
      <c r="Z24" s="34"/>
      <c r="AA24" s="34"/>
      <c r="AB24" s="34"/>
    </row>
    <row r="25" spans="1:28" x14ac:dyDescent="0.25">
      <c r="A25" s="83" t="s">
        <v>34</v>
      </c>
      <c r="B25" s="42" t="s">
        <v>88</v>
      </c>
      <c r="C25" s="52" t="s">
        <v>12</v>
      </c>
      <c r="D25" s="52">
        <f>2*53</f>
        <v>106</v>
      </c>
      <c r="E25" s="53">
        <v>7692.25</v>
      </c>
      <c r="F25" s="62">
        <f t="shared" si="1"/>
        <v>815378.5</v>
      </c>
      <c r="G25" s="34"/>
      <c r="H25" s="62">
        <f t="shared" si="2"/>
        <v>815378.5</v>
      </c>
      <c r="I25" s="82"/>
      <c r="J25" s="34"/>
      <c r="K25" s="176">
        <f t="shared" si="0"/>
        <v>15384.5</v>
      </c>
      <c r="L25" s="34"/>
      <c r="M25" s="34"/>
      <c r="N25" s="34"/>
      <c r="O25" s="34"/>
      <c r="P25" s="34"/>
      <c r="Q25" s="34"/>
      <c r="R25" s="34"/>
      <c r="S25" s="34"/>
      <c r="T25" s="8"/>
      <c r="U25" s="34"/>
      <c r="V25" s="34"/>
      <c r="W25" s="34"/>
      <c r="X25" s="34"/>
      <c r="Y25" s="34"/>
      <c r="Z25" s="34"/>
      <c r="AA25" s="34"/>
      <c r="AB25" s="34"/>
    </row>
    <row r="26" spans="1:28" x14ac:dyDescent="0.25">
      <c r="A26" s="83" t="s">
        <v>35</v>
      </c>
      <c r="B26" s="42" t="s">
        <v>89</v>
      </c>
      <c r="C26" s="52" t="s">
        <v>12</v>
      </c>
      <c r="D26" s="52">
        <v>53</v>
      </c>
      <c r="E26" s="53">
        <v>54728</v>
      </c>
      <c r="F26" s="62">
        <f t="shared" si="1"/>
        <v>2900584</v>
      </c>
      <c r="G26" s="34"/>
      <c r="H26" s="62">
        <f t="shared" si="2"/>
        <v>2900584</v>
      </c>
      <c r="I26" s="82"/>
      <c r="J26" s="34"/>
      <c r="K26" s="176">
        <f t="shared" si="0"/>
        <v>54728</v>
      </c>
      <c r="L26" s="34"/>
      <c r="M26" s="34"/>
      <c r="N26" s="34"/>
      <c r="O26" s="34"/>
      <c r="P26" s="34"/>
      <c r="Q26" s="34"/>
      <c r="R26" s="34"/>
      <c r="S26" s="34"/>
      <c r="T26" s="8"/>
      <c r="U26" s="34"/>
      <c r="V26" s="34"/>
      <c r="W26" s="34"/>
      <c r="X26" s="34"/>
      <c r="Y26" s="34"/>
      <c r="Z26" s="34"/>
      <c r="AA26" s="34"/>
      <c r="AB26" s="34"/>
    </row>
    <row r="27" spans="1:28" x14ac:dyDescent="0.25">
      <c r="A27" s="172" t="s">
        <v>90</v>
      </c>
      <c r="B27" s="173"/>
      <c r="C27" s="54"/>
      <c r="D27" s="40"/>
      <c r="E27" s="40"/>
      <c r="F27" s="40"/>
      <c r="G27" s="34"/>
      <c r="H27" s="62"/>
      <c r="I27" s="82"/>
      <c r="J27" s="34"/>
      <c r="K27" s="176">
        <f t="shared" si="0"/>
        <v>0</v>
      </c>
      <c r="L27" s="34"/>
      <c r="M27" s="34"/>
      <c r="N27" s="34"/>
      <c r="O27" s="34"/>
      <c r="P27" s="34"/>
      <c r="Q27" s="34"/>
      <c r="R27" s="34"/>
      <c r="S27" s="34"/>
      <c r="T27" s="8"/>
      <c r="U27" s="34"/>
      <c r="V27" s="34"/>
      <c r="W27" s="34"/>
      <c r="X27" s="34"/>
      <c r="Y27" s="34"/>
      <c r="Z27" s="34"/>
      <c r="AA27" s="34"/>
      <c r="AB27" s="34"/>
    </row>
    <row r="28" spans="1:28" x14ac:dyDescent="0.25">
      <c r="A28" s="83" t="s">
        <v>10</v>
      </c>
      <c r="B28" s="42" t="s">
        <v>91</v>
      </c>
      <c r="C28" s="52" t="s">
        <v>12</v>
      </c>
      <c r="D28" s="52">
        <f>2*53</f>
        <v>106</v>
      </c>
      <c r="E28" s="53">
        <v>33185</v>
      </c>
      <c r="F28" s="62">
        <f>+D28*E28</f>
        <v>3517610</v>
      </c>
      <c r="G28" s="34"/>
      <c r="H28" s="62">
        <f t="shared" si="2"/>
        <v>3517610</v>
      </c>
      <c r="I28" s="82"/>
      <c r="J28" s="34"/>
      <c r="K28" s="176">
        <f t="shared" si="0"/>
        <v>66370</v>
      </c>
      <c r="L28" s="34"/>
      <c r="M28" s="34"/>
      <c r="N28" s="34"/>
      <c r="O28" s="34"/>
      <c r="P28" s="34"/>
      <c r="Q28" s="34"/>
      <c r="R28" s="34"/>
      <c r="S28" s="34"/>
      <c r="T28" s="8"/>
      <c r="U28" s="34"/>
      <c r="V28" s="34"/>
      <c r="W28" s="34"/>
      <c r="X28" s="34"/>
      <c r="Y28" s="34"/>
      <c r="Z28" s="34"/>
      <c r="AA28" s="34"/>
      <c r="AB28" s="34"/>
    </row>
    <row r="29" spans="1:28" x14ac:dyDescent="0.25">
      <c r="A29" s="83" t="s">
        <v>11</v>
      </c>
      <c r="B29" s="42" t="s">
        <v>92</v>
      </c>
      <c r="C29" s="52" t="s">
        <v>12</v>
      </c>
      <c r="D29" s="52">
        <f>7*53</f>
        <v>371</v>
      </c>
      <c r="E29" s="53">
        <v>5336</v>
      </c>
      <c r="F29" s="62">
        <f t="shared" ref="F29:F30" si="3">+D29*E29</f>
        <v>1979656</v>
      </c>
      <c r="G29" s="34"/>
      <c r="H29" s="62">
        <f t="shared" si="2"/>
        <v>1979656</v>
      </c>
      <c r="I29" s="82"/>
      <c r="J29" s="34"/>
      <c r="K29" s="176">
        <f t="shared" si="0"/>
        <v>37352</v>
      </c>
      <c r="L29" s="34"/>
      <c r="M29" s="34"/>
      <c r="N29" s="34"/>
      <c r="O29" s="34"/>
      <c r="P29" s="34"/>
      <c r="Q29" s="34"/>
      <c r="R29" s="34"/>
      <c r="S29" s="34"/>
      <c r="T29" s="8"/>
      <c r="U29" s="34"/>
      <c r="V29" s="34"/>
      <c r="W29" s="34"/>
      <c r="X29" s="34"/>
      <c r="Y29" s="34"/>
      <c r="Z29" s="34"/>
      <c r="AA29" s="34"/>
      <c r="AB29" s="34"/>
    </row>
    <row r="30" spans="1:28" x14ac:dyDescent="0.25">
      <c r="A30" s="83" t="s">
        <v>13</v>
      </c>
      <c r="B30" s="42" t="s">
        <v>93</v>
      </c>
      <c r="C30" s="52" t="s">
        <v>12</v>
      </c>
      <c r="D30" s="52">
        <f>2*53</f>
        <v>106</v>
      </c>
      <c r="E30" s="53">
        <v>6818</v>
      </c>
      <c r="F30" s="62">
        <f t="shared" si="3"/>
        <v>722708</v>
      </c>
      <c r="G30" s="34"/>
      <c r="H30" s="62">
        <f t="shared" si="2"/>
        <v>722708</v>
      </c>
      <c r="I30" s="82"/>
      <c r="J30" s="34"/>
      <c r="K30" s="176">
        <f t="shared" si="0"/>
        <v>13636</v>
      </c>
      <c r="L30" s="34"/>
      <c r="M30" s="34"/>
      <c r="N30" s="34"/>
      <c r="O30" s="34"/>
      <c r="P30" s="34"/>
      <c r="Q30" s="34"/>
      <c r="R30" s="34"/>
      <c r="S30" s="34"/>
      <c r="T30" s="8"/>
      <c r="U30" s="34"/>
      <c r="V30" s="34"/>
      <c r="W30" s="34"/>
      <c r="X30" s="34"/>
      <c r="Y30" s="34"/>
      <c r="Z30" s="34"/>
      <c r="AA30" s="34"/>
      <c r="AB30" s="34"/>
    </row>
    <row r="31" spans="1:28" x14ac:dyDescent="0.25">
      <c r="A31" s="172" t="s">
        <v>94</v>
      </c>
      <c r="B31" s="173"/>
      <c r="C31" s="54"/>
      <c r="D31" s="54"/>
      <c r="E31" s="53"/>
      <c r="F31" s="40"/>
      <c r="G31" s="34"/>
      <c r="H31" s="62"/>
      <c r="I31" s="82"/>
      <c r="J31" s="34"/>
      <c r="K31" s="176">
        <f t="shared" si="0"/>
        <v>0</v>
      </c>
      <c r="L31" s="34"/>
      <c r="M31" s="34"/>
      <c r="N31" s="34"/>
      <c r="O31" s="34"/>
      <c r="P31" s="34"/>
      <c r="Q31" s="34"/>
      <c r="R31" s="34"/>
      <c r="S31" s="34"/>
      <c r="T31" s="8"/>
      <c r="U31" s="34"/>
      <c r="V31" s="34"/>
      <c r="W31" s="34"/>
      <c r="X31" s="34"/>
      <c r="Y31" s="34"/>
      <c r="Z31" s="34"/>
      <c r="AA31" s="34"/>
      <c r="AB31" s="34"/>
    </row>
    <row r="32" spans="1:28" ht="30" x14ac:dyDescent="0.25">
      <c r="A32" s="83" t="s">
        <v>10</v>
      </c>
      <c r="B32" s="42" t="s">
        <v>95</v>
      </c>
      <c r="C32" s="156" t="s">
        <v>43</v>
      </c>
      <c r="D32" s="156">
        <f>3000*53</f>
        <v>159000</v>
      </c>
      <c r="E32" s="157">
        <v>651.28200000000004</v>
      </c>
      <c r="F32" s="158">
        <f>+D32*E32</f>
        <v>103553838</v>
      </c>
      <c r="G32" s="34"/>
      <c r="H32" s="158">
        <f t="shared" si="2"/>
        <v>103553838</v>
      </c>
      <c r="I32" s="168"/>
      <c r="J32" s="34"/>
      <c r="K32" s="176">
        <f t="shared" si="0"/>
        <v>1953846</v>
      </c>
      <c r="L32" s="34"/>
      <c r="M32" s="34"/>
      <c r="N32" s="34"/>
      <c r="O32" s="34"/>
      <c r="P32" s="34"/>
      <c r="Q32" s="34"/>
      <c r="R32" s="34"/>
      <c r="S32" s="34"/>
      <c r="T32" s="8"/>
      <c r="U32" s="34"/>
      <c r="V32" s="34"/>
      <c r="W32" s="34"/>
      <c r="X32" s="34"/>
      <c r="Y32" s="34"/>
      <c r="Z32" s="34"/>
      <c r="AA32" s="34"/>
      <c r="AB32" s="34"/>
    </row>
    <row r="33" spans="1:28" x14ac:dyDescent="0.25">
      <c r="A33" s="83" t="s">
        <v>11</v>
      </c>
      <c r="B33" s="42" t="s">
        <v>96</v>
      </c>
      <c r="C33" s="156"/>
      <c r="D33" s="156"/>
      <c r="E33" s="157"/>
      <c r="F33" s="159"/>
      <c r="G33" s="34"/>
      <c r="H33" s="158"/>
      <c r="I33" s="168"/>
      <c r="J33" s="34"/>
      <c r="K33" s="176">
        <f t="shared" si="0"/>
        <v>0</v>
      </c>
      <c r="L33" s="34"/>
      <c r="M33" s="34"/>
      <c r="N33" s="34"/>
      <c r="O33" s="34"/>
      <c r="P33" s="34"/>
      <c r="Q33" s="34"/>
      <c r="R33" s="34"/>
      <c r="S33" s="34"/>
      <c r="T33" s="8"/>
      <c r="U33" s="34"/>
      <c r="V33" s="34"/>
      <c r="W33" s="34"/>
      <c r="X33" s="34"/>
      <c r="Y33" s="34"/>
      <c r="Z33" s="34"/>
      <c r="AA33" s="34"/>
      <c r="AB33" s="34"/>
    </row>
    <row r="34" spans="1:28" x14ac:dyDescent="0.25">
      <c r="A34" s="83" t="s">
        <v>13</v>
      </c>
      <c r="B34" s="42" t="s">
        <v>97</v>
      </c>
      <c r="C34" s="52" t="s">
        <v>12</v>
      </c>
      <c r="D34" s="52">
        <f>60*53</f>
        <v>3180</v>
      </c>
      <c r="E34" s="53">
        <v>270</v>
      </c>
      <c r="F34" s="62">
        <f>+D34*E34</f>
        <v>858600</v>
      </c>
      <c r="G34" s="34"/>
      <c r="H34" s="62">
        <f t="shared" si="2"/>
        <v>858600</v>
      </c>
      <c r="I34" s="82"/>
      <c r="J34" s="34"/>
      <c r="K34" s="176">
        <f t="shared" si="0"/>
        <v>16200</v>
      </c>
      <c r="L34" s="34"/>
      <c r="M34" s="34"/>
      <c r="N34" s="34"/>
      <c r="O34" s="34"/>
      <c r="P34" s="34"/>
      <c r="Q34" s="34"/>
      <c r="R34" s="34"/>
      <c r="S34" s="34"/>
      <c r="T34" s="8"/>
      <c r="U34" s="34"/>
      <c r="V34" s="34"/>
      <c r="W34" s="34"/>
      <c r="X34" s="34"/>
      <c r="Y34" s="34"/>
      <c r="Z34" s="34"/>
      <c r="AA34" s="34"/>
      <c r="AB34" s="34"/>
    </row>
    <row r="35" spans="1:28" x14ac:dyDescent="0.25">
      <c r="A35" s="83" t="s">
        <v>14</v>
      </c>
      <c r="B35" s="42" t="s">
        <v>98</v>
      </c>
      <c r="C35" s="52" t="s">
        <v>12</v>
      </c>
      <c r="D35" s="52">
        <f>60*53</f>
        <v>3180</v>
      </c>
      <c r="E35" s="53">
        <v>270</v>
      </c>
      <c r="F35" s="62">
        <f t="shared" ref="F35:F48" si="4">+D35*E35</f>
        <v>858600</v>
      </c>
      <c r="G35" s="34"/>
      <c r="H35" s="62">
        <f t="shared" si="2"/>
        <v>858600</v>
      </c>
      <c r="I35" s="82"/>
      <c r="J35" s="34"/>
      <c r="K35" s="176">
        <f t="shared" si="0"/>
        <v>16200</v>
      </c>
      <c r="L35" s="34"/>
      <c r="M35" s="34"/>
      <c r="N35" s="34"/>
      <c r="O35" s="34"/>
      <c r="P35" s="34"/>
      <c r="Q35" s="34"/>
      <c r="R35" s="34"/>
      <c r="S35" s="34"/>
      <c r="T35" s="8"/>
      <c r="U35" s="34"/>
      <c r="V35" s="34"/>
      <c r="W35" s="34"/>
      <c r="X35" s="34"/>
      <c r="Y35" s="34"/>
      <c r="Z35" s="34"/>
      <c r="AA35" s="34"/>
      <c r="AB35" s="34"/>
    </row>
    <row r="36" spans="1:28" x14ac:dyDescent="0.25">
      <c r="A36" s="83" t="s">
        <v>15</v>
      </c>
      <c r="B36" s="42" t="s">
        <v>99</v>
      </c>
      <c r="C36" s="52" t="s">
        <v>12</v>
      </c>
      <c r="D36" s="52">
        <f>60*53</f>
        <v>3180</v>
      </c>
      <c r="E36" s="53">
        <v>139</v>
      </c>
      <c r="F36" s="62">
        <f t="shared" si="4"/>
        <v>442020</v>
      </c>
      <c r="G36" s="34"/>
      <c r="H36" s="62">
        <f t="shared" si="2"/>
        <v>442020</v>
      </c>
      <c r="I36" s="82"/>
      <c r="J36" s="34"/>
      <c r="K36" s="176">
        <f t="shared" si="0"/>
        <v>8340</v>
      </c>
      <c r="L36" s="34"/>
      <c r="M36" s="34"/>
      <c r="N36" s="34"/>
      <c r="O36" s="34"/>
      <c r="P36" s="34"/>
      <c r="Q36" s="34"/>
      <c r="R36" s="34"/>
      <c r="S36" s="34"/>
      <c r="T36" s="8"/>
      <c r="U36" s="34"/>
      <c r="V36" s="34"/>
      <c r="W36" s="34"/>
      <c r="X36" s="34"/>
      <c r="Y36" s="34"/>
      <c r="Z36" s="34"/>
      <c r="AA36" s="34"/>
      <c r="AB36" s="34"/>
    </row>
    <row r="37" spans="1:28" x14ac:dyDescent="0.25">
      <c r="A37" s="83" t="s">
        <v>16</v>
      </c>
      <c r="B37" s="42" t="s">
        <v>88</v>
      </c>
      <c r="C37" s="52" t="s">
        <v>12</v>
      </c>
      <c r="D37" s="52">
        <f>2*53</f>
        <v>106</v>
      </c>
      <c r="E37" s="53">
        <v>7692</v>
      </c>
      <c r="F37" s="62">
        <f t="shared" si="4"/>
        <v>815352</v>
      </c>
      <c r="G37" s="34"/>
      <c r="H37" s="62">
        <f t="shared" si="2"/>
        <v>815352</v>
      </c>
      <c r="I37" s="82"/>
      <c r="J37" s="34"/>
      <c r="K37" s="176">
        <f t="shared" si="0"/>
        <v>15384</v>
      </c>
      <c r="L37" s="34"/>
      <c r="M37" s="34"/>
      <c r="N37" s="34"/>
      <c r="O37" s="34"/>
      <c r="P37" s="34"/>
      <c r="Q37" s="34"/>
      <c r="R37" s="34"/>
      <c r="S37" s="34"/>
      <c r="T37" s="8"/>
      <c r="U37" s="34"/>
      <c r="V37" s="34"/>
      <c r="W37" s="34"/>
      <c r="X37" s="34"/>
      <c r="Y37" s="34"/>
      <c r="Z37" s="34"/>
      <c r="AA37" s="34"/>
      <c r="AB37" s="34"/>
    </row>
    <row r="38" spans="1:28" ht="15" customHeight="1" x14ac:dyDescent="0.25">
      <c r="A38" s="172" t="s">
        <v>100</v>
      </c>
      <c r="B38" s="173"/>
      <c r="C38" s="54"/>
      <c r="D38" s="54"/>
      <c r="E38" s="53"/>
      <c r="F38" s="62"/>
      <c r="G38" s="34"/>
      <c r="H38" s="62"/>
      <c r="I38" s="82"/>
      <c r="J38" s="34"/>
      <c r="K38" s="176">
        <f t="shared" si="0"/>
        <v>0</v>
      </c>
      <c r="L38" s="34"/>
      <c r="M38" s="34"/>
      <c r="N38" s="34"/>
      <c r="O38" s="34"/>
      <c r="P38" s="34"/>
      <c r="Q38" s="34"/>
      <c r="R38" s="34"/>
      <c r="S38" s="34"/>
      <c r="T38" s="8"/>
      <c r="U38" s="34"/>
      <c r="V38" s="34"/>
      <c r="W38" s="34"/>
      <c r="X38" s="34"/>
      <c r="Y38" s="34"/>
      <c r="Z38" s="34"/>
      <c r="AA38" s="34"/>
      <c r="AB38" s="34"/>
    </row>
    <row r="39" spans="1:28" x14ac:dyDescent="0.25">
      <c r="A39" s="83" t="s">
        <v>10</v>
      </c>
      <c r="B39" s="42" t="s">
        <v>101</v>
      </c>
      <c r="C39" s="52" t="s">
        <v>12</v>
      </c>
      <c r="D39" s="52">
        <v>53</v>
      </c>
      <c r="E39" s="53">
        <v>337436</v>
      </c>
      <c r="F39" s="62">
        <f t="shared" si="4"/>
        <v>17884108</v>
      </c>
      <c r="G39" s="34"/>
      <c r="H39" s="62">
        <f t="shared" si="2"/>
        <v>17884108</v>
      </c>
      <c r="I39" s="82"/>
      <c r="J39" s="34"/>
      <c r="K39" s="176">
        <f t="shared" si="0"/>
        <v>337436</v>
      </c>
      <c r="L39" s="34"/>
      <c r="M39" s="34"/>
      <c r="N39" s="34"/>
      <c r="O39" s="34"/>
      <c r="P39" s="34"/>
      <c r="Q39" s="34"/>
      <c r="R39" s="34"/>
      <c r="S39" s="34"/>
      <c r="T39" s="8"/>
      <c r="U39" s="34"/>
      <c r="V39" s="34"/>
      <c r="W39" s="34"/>
      <c r="X39" s="34"/>
      <c r="Y39" s="34"/>
      <c r="Z39" s="34"/>
      <c r="AA39" s="34"/>
      <c r="AB39" s="34"/>
    </row>
    <row r="40" spans="1:28" x14ac:dyDescent="0.25">
      <c r="A40" s="83" t="s">
        <v>11</v>
      </c>
      <c r="B40" s="42" t="s">
        <v>102</v>
      </c>
      <c r="C40" s="52" t="s">
        <v>12</v>
      </c>
      <c r="D40" s="52">
        <f>2*53</f>
        <v>106</v>
      </c>
      <c r="E40" s="53">
        <v>40000</v>
      </c>
      <c r="F40" s="62">
        <f t="shared" si="4"/>
        <v>4240000</v>
      </c>
      <c r="G40" s="34"/>
      <c r="H40" s="62">
        <f t="shared" si="2"/>
        <v>4240000</v>
      </c>
      <c r="I40" s="82"/>
      <c r="J40" s="34"/>
      <c r="K40" s="176">
        <f t="shared" si="0"/>
        <v>80000</v>
      </c>
      <c r="L40" s="34"/>
      <c r="M40" s="34"/>
      <c r="N40" s="34"/>
      <c r="O40" s="34"/>
      <c r="P40" s="34"/>
      <c r="Q40" s="34"/>
      <c r="R40" s="34"/>
      <c r="S40" s="34"/>
      <c r="T40" s="8"/>
      <c r="U40" s="34"/>
      <c r="V40" s="34"/>
      <c r="W40" s="34"/>
      <c r="X40" s="34"/>
      <c r="Y40" s="34"/>
      <c r="Z40" s="34"/>
      <c r="AA40" s="34"/>
      <c r="AB40" s="34"/>
    </row>
    <row r="41" spans="1:28" ht="14.1" customHeight="1" x14ac:dyDescent="0.25">
      <c r="A41" s="172" t="s">
        <v>103</v>
      </c>
      <c r="B41" s="173"/>
      <c r="C41" s="54"/>
      <c r="D41" s="54"/>
      <c r="E41" s="53"/>
      <c r="F41" s="62"/>
      <c r="G41" s="34"/>
      <c r="H41" s="62"/>
      <c r="I41" s="82"/>
      <c r="J41" s="34"/>
      <c r="K41" s="176">
        <f t="shared" si="0"/>
        <v>0</v>
      </c>
      <c r="L41" s="34"/>
      <c r="M41" s="34"/>
      <c r="N41" s="34"/>
      <c r="O41" s="34"/>
      <c r="P41" s="34"/>
      <c r="Q41" s="34"/>
      <c r="R41" s="34"/>
      <c r="S41" s="34"/>
      <c r="T41" s="8"/>
      <c r="U41" s="34"/>
      <c r="V41" s="34"/>
      <c r="W41" s="34"/>
      <c r="X41" s="34"/>
      <c r="Y41" s="34"/>
      <c r="Z41" s="34"/>
      <c r="AA41" s="34"/>
      <c r="AB41" s="34"/>
    </row>
    <row r="42" spans="1:28" x14ac:dyDescent="0.25">
      <c r="A42" s="83" t="s">
        <v>10</v>
      </c>
      <c r="B42" s="42" t="s">
        <v>104</v>
      </c>
      <c r="C42" s="52" t="s">
        <v>12</v>
      </c>
      <c r="D42" s="52">
        <v>53</v>
      </c>
      <c r="E42" s="53">
        <v>48911</v>
      </c>
      <c r="F42" s="62">
        <f t="shared" si="4"/>
        <v>2592283</v>
      </c>
      <c r="G42" s="34"/>
      <c r="H42" s="62">
        <f t="shared" si="2"/>
        <v>2592283</v>
      </c>
      <c r="I42" s="82"/>
      <c r="J42" s="34"/>
      <c r="K42" s="176">
        <f t="shared" si="0"/>
        <v>48911</v>
      </c>
      <c r="L42" s="34"/>
      <c r="M42" s="34"/>
      <c r="N42" s="34"/>
      <c r="O42" s="34"/>
      <c r="P42" s="34"/>
      <c r="Q42" s="34"/>
      <c r="R42" s="34"/>
      <c r="S42" s="34"/>
      <c r="T42" s="8"/>
      <c r="U42" s="34"/>
      <c r="V42" s="34"/>
      <c r="W42" s="34"/>
      <c r="X42" s="34"/>
      <c r="Y42" s="34"/>
      <c r="Z42" s="34"/>
      <c r="AA42" s="34"/>
      <c r="AB42" s="34"/>
    </row>
    <row r="43" spans="1:28" x14ac:dyDescent="0.25">
      <c r="A43" s="83" t="s">
        <v>11</v>
      </c>
      <c r="B43" s="42" t="s">
        <v>105</v>
      </c>
      <c r="C43" s="52" t="s">
        <v>12</v>
      </c>
      <c r="D43" s="52">
        <v>53</v>
      </c>
      <c r="E43" s="53">
        <v>406</v>
      </c>
      <c r="F43" s="62">
        <f t="shared" si="4"/>
        <v>21518</v>
      </c>
      <c r="G43" s="34"/>
      <c r="H43" s="62">
        <f t="shared" si="2"/>
        <v>21518</v>
      </c>
      <c r="I43" s="82"/>
      <c r="J43" s="34"/>
      <c r="K43" s="176">
        <f>+F43/53</f>
        <v>406</v>
      </c>
      <c r="L43" s="34"/>
      <c r="M43" s="34"/>
      <c r="N43" s="34"/>
      <c r="O43" s="34"/>
      <c r="P43" s="34"/>
      <c r="Q43" s="34"/>
      <c r="R43" s="34"/>
      <c r="S43" s="34"/>
      <c r="T43" s="8"/>
      <c r="U43" s="34"/>
      <c r="V43" s="34"/>
      <c r="W43" s="34"/>
      <c r="X43" s="34"/>
      <c r="Y43" s="34"/>
      <c r="Z43" s="34"/>
      <c r="AA43" s="34"/>
      <c r="AB43" s="34"/>
    </row>
    <row r="44" spans="1:28" x14ac:dyDescent="0.25">
      <c r="A44" s="83" t="s">
        <v>13</v>
      </c>
      <c r="B44" s="42" t="s">
        <v>38</v>
      </c>
      <c r="C44" s="52" t="s">
        <v>12</v>
      </c>
      <c r="D44" s="64">
        <v>53</v>
      </c>
      <c r="E44" s="38">
        <v>200000</v>
      </c>
      <c r="F44" s="38">
        <f t="shared" si="4"/>
        <v>10600000</v>
      </c>
      <c r="G44" s="34"/>
      <c r="H44" s="38">
        <f t="shared" si="2"/>
        <v>10600000</v>
      </c>
      <c r="I44" s="82"/>
      <c r="J44" s="34"/>
      <c r="K44" s="176">
        <f>SUM(K10:K43)</f>
        <v>3862059.5</v>
      </c>
      <c r="L44" s="34">
        <f>+K44*53</f>
        <v>204689153.5</v>
      </c>
      <c r="M44" s="34"/>
      <c r="N44" s="34"/>
      <c r="O44" s="34"/>
      <c r="P44" s="34"/>
      <c r="Q44" s="34"/>
      <c r="R44" s="34"/>
      <c r="S44" s="34"/>
      <c r="T44" s="8"/>
      <c r="U44" s="34"/>
      <c r="V44" s="34"/>
      <c r="W44" s="34"/>
      <c r="X44" s="34"/>
      <c r="Y44" s="34"/>
      <c r="Z44" s="34"/>
      <c r="AA44" s="34"/>
      <c r="AB44" s="34"/>
    </row>
    <row r="45" spans="1:28" ht="27.6" customHeight="1" x14ac:dyDescent="0.25">
      <c r="A45" s="83" t="s">
        <v>14</v>
      </c>
      <c r="B45" s="63" t="s">
        <v>44</v>
      </c>
      <c r="C45" s="52" t="s">
        <v>12</v>
      </c>
      <c r="D45" s="64">
        <v>53</v>
      </c>
      <c r="E45" s="38">
        <v>1000000</v>
      </c>
      <c r="F45" s="38">
        <f t="shared" si="4"/>
        <v>53000000</v>
      </c>
      <c r="G45" s="36"/>
      <c r="H45" s="38">
        <f t="shared" si="2"/>
        <v>53000000</v>
      </c>
      <c r="I45" s="82"/>
      <c r="J45" s="34"/>
      <c r="K45" s="176">
        <f t="shared" ref="K45:K49" si="5">SUM(K11:K44)</f>
        <v>6824839</v>
      </c>
      <c r="L45" s="34"/>
      <c r="M45" s="34"/>
      <c r="N45" s="34"/>
      <c r="O45" s="34"/>
      <c r="P45" s="34"/>
      <c r="Q45" s="34"/>
      <c r="R45" s="34"/>
      <c r="S45" s="34"/>
      <c r="T45" s="8"/>
      <c r="U45" s="34"/>
      <c r="V45" s="34"/>
      <c r="W45" s="34"/>
      <c r="X45" s="34"/>
      <c r="Y45" s="34"/>
      <c r="Z45" s="34"/>
      <c r="AA45" s="34"/>
      <c r="AB45" s="34"/>
    </row>
    <row r="46" spans="1:28" x14ac:dyDescent="0.25">
      <c r="A46" s="83" t="s">
        <v>15</v>
      </c>
      <c r="B46" s="63" t="s">
        <v>68</v>
      </c>
      <c r="C46" s="52" t="s">
        <v>69</v>
      </c>
      <c r="D46" s="64">
        <f>115*53</f>
        <v>6095</v>
      </c>
      <c r="E46" s="38">
        <v>41000</v>
      </c>
      <c r="F46" s="38">
        <f t="shared" si="4"/>
        <v>249895000</v>
      </c>
      <c r="G46" s="36"/>
      <c r="H46" s="38"/>
      <c r="I46" s="84">
        <f>+F46</f>
        <v>249895000</v>
      </c>
      <c r="J46" s="34"/>
      <c r="K46" s="176">
        <f t="shared" si="5"/>
        <v>13469974</v>
      </c>
      <c r="L46" s="34"/>
      <c r="M46" s="34"/>
      <c r="N46" s="34"/>
      <c r="O46" s="34"/>
      <c r="P46" s="34"/>
      <c r="Q46" s="34"/>
      <c r="R46" s="34"/>
      <c r="S46" s="34"/>
      <c r="T46" s="8"/>
      <c r="U46" s="34"/>
      <c r="V46" s="34"/>
      <c r="W46" s="34"/>
      <c r="X46" s="34"/>
      <c r="Y46" s="34"/>
      <c r="Z46" s="34"/>
      <c r="AA46" s="34"/>
      <c r="AB46" s="34"/>
    </row>
    <row r="47" spans="1:28" x14ac:dyDescent="0.25">
      <c r="A47" s="83" t="s">
        <v>16</v>
      </c>
      <c r="B47" s="55" t="s">
        <v>70</v>
      </c>
      <c r="C47" s="52" t="s">
        <v>72</v>
      </c>
      <c r="D47" s="64">
        <v>53</v>
      </c>
      <c r="E47" s="38">
        <v>1851000</v>
      </c>
      <c r="F47" s="38">
        <f t="shared" si="4"/>
        <v>98103000</v>
      </c>
      <c r="G47" s="36"/>
      <c r="H47" s="38"/>
      <c r="I47" s="84">
        <f>+F47</f>
        <v>98103000</v>
      </c>
      <c r="J47" s="34"/>
      <c r="K47" s="176">
        <f t="shared" si="5"/>
        <v>26878877</v>
      </c>
      <c r="L47" s="34"/>
      <c r="M47" s="34"/>
      <c r="N47" s="34"/>
      <c r="O47" s="34"/>
      <c r="P47" s="34"/>
      <c r="Q47" s="34"/>
      <c r="R47" s="34"/>
      <c r="S47" s="34"/>
      <c r="T47" s="8"/>
      <c r="U47" s="34"/>
      <c r="V47" s="34"/>
      <c r="W47" s="34"/>
      <c r="X47" s="34"/>
      <c r="Y47" s="34"/>
      <c r="Z47" s="34"/>
      <c r="AA47" s="34"/>
      <c r="AB47" s="34"/>
    </row>
    <row r="48" spans="1:28" x14ac:dyDescent="0.25">
      <c r="A48" s="83" t="s">
        <v>17</v>
      </c>
      <c r="B48" s="55" t="s">
        <v>71</v>
      </c>
      <c r="C48" s="52" t="s">
        <v>72</v>
      </c>
      <c r="D48" s="64">
        <v>53</v>
      </c>
      <c r="E48" s="38">
        <v>1955000</v>
      </c>
      <c r="F48" s="38">
        <f t="shared" si="4"/>
        <v>103615000</v>
      </c>
      <c r="G48" s="36"/>
      <c r="H48" s="38"/>
      <c r="I48" s="84">
        <f>+F48</f>
        <v>103615000</v>
      </c>
      <c r="J48" s="34"/>
      <c r="K48" s="176">
        <f t="shared" si="5"/>
        <v>53747144</v>
      </c>
      <c r="L48" s="34"/>
      <c r="M48" s="34"/>
      <c r="N48" s="34"/>
      <c r="O48" s="34"/>
      <c r="P48" s="34"/>
      <c r="Q48" s="34"/>
      <c r="R48" s="34"/>
      <c r="S48" s="34"/>
      <c r="T48" s="8"/>
      <c r="U48" s="34"/>
      <c r="V48" s="34"/>
      <c r="W48" s="34"/>
      <c r="X48" s="34"/>
      <c r="Y48" s="34"/>
      <c r="Z48" s="34"/>
      <c r="AA48" s="34"/>
      <c r="AB48" s="34"/>
    </row>
    <row r="49" spans="1:28" x14ac:dyDescent="0.25">
      <c r="A49" s="138" t="s">
        <v>48</v>
      </c>
      <c r="B49" s="139"/>
      <c r="C49" s="139"/>
      <c r="D49" s="139"/>
      <c r="E49" s="139"/>
      <c r="F49" s="62">
        <f>SUM(F10:F48)</f>
        <v>720103023.5</v>
      </c>
      <c r="G49" s="34"/>
      <c r="H49" s="38">
        <f>SUM(H10:H48)</f>
        <v>268490023.5</v>
      </c>
      <c r="I49" s="84">
        <f>SUM(I46:I48)</f>
        <v>451613000</v>
      </c>
      <c r="J49" s="34"/>
      <c r="K49" s="176">
        <f t="shared" si="5"/>
        <v>107491272</v>
      </c>
      <c r="L49" s="36">
        <f>+K49-(SUM(K44:K48))</f>
        <v>2708378.5</v>
      </c>
      <c r="M49" s="34"/>
      <c r="N49" s="34"/>
      <c r="O49" s="34"/>
      <c r="P49" s="34"/>
      <c r="Q49" s="34"/>
      <c r="R49" s="34"/>
      <c r="S49" s="34"/>
      <c r="T49" s="8"/>
      <c r="U49" s="34"/>
      <c r="V49" s="34"/>
      <c r="W49" s="34"/>
      <c r="X49" s="34"/>
      <c r="Y49" s="34"/>
      <c r="Z49" s="34"/>
      <c r="AA49" s="34"/>
      <c r="AB49" s="34"/>
    </row>
    <row r="50" spans="1:28" x14ac:dyDescent="0.25">
      <c r="A50" s="166" t="s">
        <v>45</v>
      </c>
      <c r="B50" s="141"/>
      <c r="C50" s="141"/>
      <c r="D50" s="141"/>
      <c r="E50" s="141"/>
      <c r="F50" s="131"/>
      <c r="G50" s="136"/>
      <c r="H50" s="131"/>
      <c r="I50" s="167"/>
      <c r="J50" s="34"/>
      <c r="K50" s="176"/>
      <c r="L50" s="34"/>
      <c r="M50" s="34"/>
      <c r="N50" s="34"/>
      <c r="O50" s="34"/>
      <c r="P50" s="34"/>
      <c r="Q50" s="34"/>
      <c r="R50" s="34"/>
      <c r="S50" s="34"/>
      <c r="T50" s="8"/>
      <c r="U50" s="34"/>
      <c r="V50" s="34"/>
      <c r="W50" s="34"/>
      <c r="X50" s="34"/>
      <c r="Y50" s="34"/>
      <c r="Z50" s="34"/>
      <c r="AA50" s="34"/>
      <c r="AB50" s="34"/>
    </row>
    <row r="51" spans="1:28" x14ac:dyDescent="0.25">
      <c r="A51" s="85" t="s">
        <v>10</v>
      </c>
      <c r="B51" s="55" t="s">
        <v>46</v>
      </c>
      <c r="C51" s="16" t="s">
        <v>26</v>
      </c>
      <c r="D51" s="17">
        <v>12</v>
      </c>
      <c r="E51" s="18">
        <v>4200000</v>
      </c>
      <c r="F51" s="38">
        <f>+D51*E51</f>
        <v>50400000</v>
      </c>
      <c r="G51" s="34"/>
      <c r="H51" s="38">
        <f>+F51</f>
        <v>50400000</v>
      </c>
      <c r="I51" s="86"/>
      <c r="J51" s="34"/>
      <c r="K51" s="176"/>
      <c r="L51" s="34"/>
      <c r="M51" s="34"/>
      <c r="N51" s="34"/>
      <c r="O51" s="34"/>
      <c r="P51" s="34"/>
      <c r="Q51" s="34"/>
      <c r="R51" s="34"/>
      <c r="S51" s="34"/>
      <c r="T51" s="8"/>
      <c r="U51" s="34"/>
      <c r="V51" s="34"/>
      <c r="W51" s="34"/>
      <c r="X51" s="34"/>
      <c r="Y51" s="34"/>
      <c r="Z51" s="34"/>
      <c r="AA51" s="34"/>
      <c r="AB51" s="34"/>
    </row>
    <row r="52" spans="1:28" x14ac:dyDescent="0.25">
      <c r="A52" s="87" t="s">
        <v>11</v>
      </c>
      <c r="B52" s="19" t="s">
        <v>31</v>
      </c>
      <c r="C52" s="20" t="s">
        <v>26</v>
      </c>
      <c r="D52" s="21">
        <v>11</v>
      </c>
      <c r="E52" s="18">
        <v>3900000</v>
      </c>
      <c r="F52" s="38">
        <f t="shared" ref="F52:F55" si="6">+D52*E52</f>
        <v>42900000</v>
      </c>
      <c r="G52" s="34"/>
      <c r="H52" s="38">
        <f t="shared" ref="H52:H55" si="7">+F52</f>
        <v>42900000</v>
      </c>
      <c r="I52" s="86"/>
      <c r="J52" s="34"/>
      <c r="K52" s="176"/>
      <c r="L52" s="34"/>
      <c r="M52" s="34"/>
      <c r="N52" s="34"/>
      <c r="O52" s="34"/>
      <c r="P52" s="34"/>
      <c r="Q52" s="34"/>
      <c r="R52" s="34"/>
      <c r="S52" s="34"/>
      <c r="T52" s="8"/>
      <c r="U52" s="34"/>
      <c r="V52" s="34"/>
      <c r="W52" s="34"/>
      <c r="X52" s="34"/>
      <c r="Y52" s="34"/>
      <c r="Z52" s="34"/>
      <c r="AA52" s="34"/>
      <c r="AB52" s="34"/>
    </row>
    <row r="53" spans="1:28" x14ac:dyDescent="0.25">
      <c r="A53" s="162" t="s">
        <v>47</v>
      </c>
      <c r="B53" s="154"/>
      <c r="C53" s="154"/>
      <c r="D53" s="154"/>
      <c r="E53" s="154"/>
      <c r="F53" s="38">
        <f>+F51+F52</f>
        <v>93300000</v>
      </c>
      <c r="G53" s="34"/>
      <c r="H53" s="38">
        <f t="shared" si="7"/>
        <v>93300000</v>
      </c>
      <c r="I53" s="86"/>
      <c r="J53" s="34"/>
      <c r="K53" s="176"/>
      <c r="L53" s="34"/>
      <c r="M53" s="34"/>
      <c r="N53" s="34"/>
      <c r="O53" s="34"/>
      <c r="P53" s="34"/>
      <c r="Q53" s="34"/>
      <c r="R53" s="34"/>
      <c r="S53" s="34"/>
      <c r="T53" s="8"/>
      <c r="U53" s="34"/>
      <c r="V53" s="34"/>
      <c r="W53" s="34"/>
      <c r="X53" s="34"/>
      <c r="Y53" s="34"/>
      <c r="Z53" s="34"/>
      <c r="AA53" s="34"/>
      <c r="AB53" s="34"/>
    </row>
    <row r="54" spans="1:28" x14ac:dyDescent="0.25">
      <c r="A54" s="164" t="s">
        <v>49</v>
      </c>
      <c r="B54" s="136"/>
      <c r="C54" s="136"/>
      <c r="D54" s="136"/>
      <c r="E54" s="154"/>
      <c r="F54" s="131"/>
      <c r="G54" s="136"/>
      <c r="H54" s="131"/>
      <c r="I54" s="143"/>
      <c r="J54" s="34"/>
      <c r="K54" s="176"/>
      <c r="L54" s="34"/>
      <c r="M54" s="34"/>
      <c r="N54" s="34"/>
      <c r="O54" s="34"/>
      <c r="P54" s="34"/>
      <c r="Q54" s="34"/>
      <c r="R54" s="34"/>
      <c r="S54" s="34"/>
      <c r="T54" s="8"/>
      <c r="U54" s="34"/>
      <c r="V54" s="34"/>
      <c r="W54" s="34"/>
      <c r="X54" s="34"/>
      <c r="Y54" s="34"/>
      <c r="Z54" s="34"/>
      <c r="AA54" s="34"/>
      <c r="AB54" s="34"/>
    </row>
    <row r="55" spans="1:28" x14ac:dyDescent="0.25">
      <c r="A55" s="87" t="s">
        <v>10</v>
      </c>
      <c r="B55" s="37" t="s">
        <v>32</v>
      </c>
      <c r="C55" s="41" t="s">
        <v>37</v>
      </c>
      <c r="D55" s="120">
        <v>6</v>
      </c>
      <c r="E55" s="40">
        <f>22000*53</f>
        <v>1166000</v>
      </c>
      <c r="F55" s="38">
        <f t="shared" si="6"/>
        <v>6996000</v>
      </c>
      <c r="G55" s="34"/>
      <c r="H55" s="38">
        <f t="shared" si="7"/>
        <v>6996000</v>
      </c>
      <c r="I55" s="88"/>
      <c r="J55" s="34"/>
      <c r="K55" s="176"/>
      <c r="L55" s="34"/>
      <c r="M55" s="34"/>
      <c r="N55" s="34"/>
      <c r="O55" s="34"/>
      <c r="P55" s="34"/>
      <c r="Q55" s="34"/>
      <c r="R55" s="34"/>
      <c r="S55" s="34"/>
      <c r="T55" s="8"/>
      <c r="U55" s="34"/>
      <c r="V55" s="34"/>
      <c r="W55" s="34"/>
      <c r="X55" s="34"/>
      <c r="Y55" s="34"/>
      <c r="Z55" s="34"/>
      <c r="AA55" s="34"/>
      <c r="AB55" s="34"/>
    </row>
    <row r="56" spans="1:28" x14ac:dyDescent="0.25">
      <c r="A56" s="162" t="s">
        <v>50</v>
      </c>
      <c r="B56" s="154"/>
      <c r="C56" s="154"/>
      <c r="D56" s="154"/>
      <c r="E56" s="131"/>
      <c r="F56" s="121">
        <f>F55</f>
        <v>6996000</v>
      </c>
      <c r="G56" s="34"/>
      <c r="H56" s="38">
        <f>+F56</f>
        <v>6996000</v>
      </c>
      <c r="I56" s="82"/>
      <c r="J56" s="34"/>
      <c r="K56" s="176"/>
      <c r="L56" s="34"/>
      <c r="M56" s="34"/>
      <c r="N56" s="34"/>
      <c r="O56" s="34"/>
      <c r="P56" s="34"/>
      <c r="Q56" s="34"/>
      <c r="R56" s="34"/>
      <c r="S56" s="34"/>
      <c r="T56" s="8"/>
      <c r="U56" s="34"/>
      <c r="V56" s="34"/>
      <c r="W56" s="34"/>
      <c r="X56" s="34"/>
      <c r="Y56" s="34"/>
      <c r="Z56" s="34"/>
      <c r="AA56" s="34"/>
      <c r="AB56" s="34"/>
    </row>
    <row r="57" spans="1:28" x14ac:dyDescent="0.25">
      <c r="A57" s="164" t="s">
        <v>106</v>
      </c>
      <c r="B57" s="136"/>
      <c r="C57" s="136"/>
      <c r="D57" s="136"/>
      <c r="E57" s="136"/>
      <c r="F57" s="141"/>
      <c r="G57" s="136"/>
      <c r="H57" s="141"/>
      <c r="I57" s="143"/>
      <c r="J57" s="34"/>
      <c r="K57" s="176"/>
      <c r="L57" s="34"/>
      <c r="M57" s="34"/>
      <c r="N57" s="34"/>
      <c r="O57" s="34"/>
      <c r="P57" s="34"/>
      <c r="Q57" s="34"/>
      <c r="R57" s="34"/>
      <c r="S57" s="34"/>
      <c r="T57" s="8"/>
      <c r="U57" s="34"/>
      <c r="V57" s="34"/>
      <c r="W57" s="34"/>
      <c r="X57" s="34"/>
      <c r="Y57" s="34"/>
      <c r="Z57" s="34"/>
      <c r="AA57" s="34"/>
      <c r="AB57" s="34"/>
    </row>
    <row r="58" spans="1:28" x14ac:dyDescent="0.25">
      <c r="A58" s="89" t="s">
        <v>10</v>
      </c>
      <c r="B58" s="55" t="s">
        <v>51</v>
      </c>
      <c r="C58" s="56" t="s">
        <v>12</v>
      </c>
      <c r="D58" s="56">
        <v>53</v>
      </c>
      <c r="E58" s="53">
        <v>1300000</v>
      </c>
      <c r="F58" s="38">
        <f>+D58*E58</f>
        <v>68900000</v>
      </c>
      <c r="G58" s="34"/>
      <c r="H58" s="38">
        <f>+F58</f>
        <v>68900000</v>
      </c>
      <c r="I58" s="82"/>
      <c r="J58" s="34"/>
      <c r="K58" s="176"/>
      <c r="L58" s="34"/>
      <c r="M58" s="34"/>
      <c r="N58" s="34"/>
      <c r="O58" s="34"/>
      <c r="P58" s="34"/>
      <c r="Q58" s="34"/>
      <c r="R58" s="34"/>
      <c r="S58" s="34"/>
      <c r="T58" s="8"/>
      <c r="U58" s="34"/>
      <c r="V58" s="34"/>
      <c r="W58" s="34"/>
      <c r="X58" s="34"/>
      <c r="Y58" s="34"/>
      <c r="Z58" s="34"/>
      <c r="AA58" s="34"/>
      <c r="AB58" s="34"/>
    </row>
    <row r="59" spans="1:28" x14ac:dyDescent="0.25">
      <c r="A59" s="89" t="s">
        <v>11</v>
      </c>
      <c r="B59" s="55" t="s">
        <v>52</v>
      </c>
      <c r="C59" s="56" t="s">
        <v>12</v>
      </c>
      <c r="D59" s="56">
        <f>3*53</f>
        <v>159</v>
      </c>
      <c r="E59" s="53">
        <v>80000</v>
      </c>
      <c r="F59" s="38">
        <f t="shared" ref="F59:F69" si="8">+D59*E59</f>
        <v>12720000</v>
      </c>
      <c r="G59" s="34"/>
      <c r="H59" s="38">
        <f t="shared" ref="H59:H70" si="9">+F59</f>
        <v>12720000</v>
      </c>
      <c r="I59" s="82"/>
      <c r="J59" s="34"/>
      <c r="K59" s="176"/>
      <c r="L59" s="34"/>
      <c r="M59" s="34"/>
      <c r="N59" s="34"/>
      <c r="O59" s="34"/>
      <c r="P59" s="34"/>
      <c r="Q59" s="34"/>
      <c r="R59" s="34"/>
      <c r="S59" s="34"/>
      <c r="T59" s="8"/>
      <c r="U59" s="34"/>
      <c r="V59" s="34"/>
      <c r="W59" s="34"/>
      <c r="X59" s="34"/>
      <c r="Y59" s="34"/>
      <c r="Z59" s="34"/>
      <c r="AA59" s="34"/>
      <c r="AB59" s="34"/>
    </row>
    <row r="60" spans="1:28" x14ac:dyDescent="0.25">
      <c r="A60" s="89" t="s">
        <v>13</v>
      </c>
      <c r="B60" s="55" t="s">
        <v>53</v>
      </c>
      <c r="C60" s="56" t="s">
        <v>12</v>
      </c>
      <c r="D60" s="56">
        <f>3*53</f>
        <v>159</v>
      </c>
      <c r="E60" s="53">
        <v>90000</v>
      </c>
      <c r="F60" s="38">
        <f t="shared" si="8"/>
        <v>14310000</v>
      </c>
      <c r="G60" s="34"/>
      <c r="H60" s="38">
        <f t="shared" si="9"/>
        <v>14310000</v>
      </c>
      <c r="I60" s="82"/>
      <c r="J60" s="34"/>
      <c r="K60" s="176"/>
      <c r="L60" s="34"/>
      <c r="M60" s="34"/>
      <c r="N60" s="34"/>
      <c r="O60" s="34"/>
      <c r="P60" s="34"/>
      <c r="Q60" s="34"/>
      <c r="R60" s="34"/>
      <c r="S60" s="34"/>
      <c r="T60" s="8"/>
      <c r="U60" s="34"/>
      <c r="V60" s="34"/>
      <c r="W60" s="34"/>
      <c r="X60" s="34"/>
      <c r="Y60" s="34"/>
      <c r="Z60" s="34"/>
      <c r="AA60" s="34"/>
      <c r="AB60" s="34"/>
    </row>
    <row r="61" spans="1:28" x14ac:dyDescent="0.25">
      <c r="A61" s="89" t="s">
        <v>14</v>
      </c>
      <c r="B61" s="55" t="s">
        <v>54</v>
      </c>
      <c r="C61" s="56" t="s">
        <v>12</v>
      </c>
      <c r="D61" s="56">
        <f>3*53</f>
        <v>159</v>
      </c>
      <c r="E61" s="53">
        <v>60000</v>
      </c>
      <c r="F61" s="38">
        <f t="shared" si="8"/>
        <v>9540000</v>
      </c>
      <c r="G61" s="34"/>
      <c r="H61" s="38">
        <f t="shared" si="9"/>
        <v>9540000</v>
      </c>
      <c r="I61" s="82"/>
      <c r="J61" s="34"/>
      <c r="K61" s="176"/>
      <c r="L61" s="34"/>
      <c r="M61" s="34"/>
      <c r="N61" s="34"/>
      <c r="O61" s="34"/>
      <c r="P61" s="34"/>
      <c r="Q61" s="34"/>
      <c r="R61" s="34"/>
      <c r="S61" s="34"/>
      <c r="T61" s="8"/>
      <c r="U61" s="34"/>
      <c r="V61" s="34"/>
      <c r="W61" s="34"/>
      <c r="X61" s="34"/>
      <c r="Y61" s="34"/>
      <c r="Z61" s="34"/>
      <c r="AA61" s="34"/>
      <c r="AB61" s="34"/>
    </row>
    <row r="62" spans="1:28" x14ac:dyDescent="0.25">
      <c r="A62" s="89" t="s">
        <v>15</v>
      </c>
      <c r="B62" s="55" t="s">
        <v>55</v>
      </c>
      <c r="C62" s="56" t="s">
        <v>12</v>
      </c>
      <c r="D62" s="56">
        <v>53</v>
      </c>
      <c r="E62" s="53">
        <v>30000</v>
      </c>
      <c r="F62" s="38">
        <f t="shared" si="8"/>
        <v>1590000</v>
      </c>
      <c r="G62" s="34"/>
      <c r="H62" s="38">
        <f t="shared" si="9"/>
        <v>1590000</v>
      </c>
      <c r="I62" s="82"/>
      <c r="J62" s="34"/>
      <c r="K62" s="176"/>
      <c r="L62" s="34"/>
      <c r="M62" s="34"/>
      <c r="N62" s="34"/>
      <c r="O62" s="34"/>
      <c r="P62" s="34"/>
      <c r="Q62" s="34"/>
      <c r="R62" s="34"/>
      <c r="S62" s="34"/>
      <c r="T62" s="8"/>
      <c r="U62" s="34"/>
      <c r="V62" s="34"/>
      <c r="W62" s="34"/>
      <c r="X62" s="34"/>
      <c r="Y62" s="34"/>
      <c r="Z62" s="34"/>
      <c r="AA62" s="34"/>
      <c r="AB62" s="34"/>
    </row>
    <row r="63" spans="1:28" x14ac:dyDescent="0.25">
      <c r="A63" s="89" t="s">
        <v>16</v>
      </c>
      <c r="B63" s="57" t="s">
        <v>56</v>
      </c>
      <c r="C63" s="58" t="s">
        <v>12</v>
      </c>
      <c r="D63" s="58">
        <f>3*53</f>
        <v>159</v>
      </c>
      <c r="E63" s="59">
        <v>15000</v>
      </c>
      <c r="F63" s="38">
        <f t="shared" si="8"/>
        <v>2385000</v>
      </c>
      <c r="G63" s="34"/>
      <c r="H63" s="38">
        <f t="shared" si="9"/>
        <v>2385000</v>
      </c>
      <c r="I63" s="82"/>
      <c r="J63" s="34"/>
      <c r="K63" s="176"/>
      <c r="L63" s="34"/>
      <c r="M63" s="34"/>
      <c r="N63" s="34"/>
      <c r="O63" s="34"/>
      <c r="P63" s="34"/>
      <c r="Q63" s="34"/>
      <c r="R63" s="34"/>
      <c r="S63" s="34"/>
      <c r="T63" s="8"/>
      <c r="U63" s="34"/>
      <c r="V63" s="34"/>
      <c r="W63" s="34"/>
      <c r="X63" s="34"/>
      <c r="Y63" s="34"/>
      <c r="Z63" s="34"/>
      <c r="AA63" s="34"/>
      <c r="AB63" s="34"/>
    </row>
    <row r="64" spans="1:28" x14ac:dyDescent="0.25">
      <c r="A64" s="90" t="s">
        <v>17</v>
      </c>
      <c r="B64" s="55" t="s">
        <v>57</v>
      </c>
      <c r="C64" s="56" t="s">
        <v>12</v>
      </c>
      <c r="D64" s="56">
        <v>53</v>
      </c>
      <c r="E64" s="53">
        <v>70000</v>
      </c>
      <c r="F64" s="38">
        <f t="shared" si="8"/>
        <v>3710000</v>
      </c>
      <c r="G64" s="34"/>
      <c r="H64" s="38">
        <f t="shared" si="9"/>
        <v>3710000</v>
      </c>
      <c r="I64" s="82"/>
      <c r="J64" s="34"/>
      <c r="K64" s="176"/>
      <c r="L64" s="34"/>
      <c r="M64" s="34"/>
      <c r="N64" s="34"/>
      <c r="O64" s="34"/>
      <c r="P64" s="34"/>
      <c r="Q64" s="34"/>
      <c r="R64" s="34"/>
      <c r="S64" s="34"/>
      <c r="T64" s="8"/>
      <c r="U64" s="34"/>
      <c r="V64" s="34"/>
      <c r="W64" s="34"/>
      <c r="X64" s="34"/>
      <c r="Y64" s="34"/>
      <c r="Z64" s="34"/>
      <c r="AA64" s="34"/>
      <c r="AB64" s="34"/>
    </row>
    <row r="65" spans="1:28" x14ac:dyDescent="0.25">
      <c r="A65" s="90" t="s">
        <v>18</v>
      </c>
      <c r="B65" s="124" t="s">
        <v>107</v>
      </c>
      <c r="C65" s="125" t="s">
        <v>111</v>
      </c>
      <c r="D65" s="56">
        <f>5*53</f>
        <v>265</v>
      </c>
      <c r="E65" s="53">
        <v>23235</v>
      </c>
      <c r="F65" s="38">
        <f t="shared" si="8"/>
        <v>6157275</v>
      </c>
      <c r="G65" s="35"/>
      <c r="H65" s="38">
        <f t="shared" si="9"/>
        <v>6157275</v>
      </c>
      <c r="I65" s="82"/>
      <c r="J65" s="35"/>
      <c r="K65" s="176"/>
      <c r="L65" s="35"/>
      <c r="M65" s="35"/>
      <c r="N65" s="35"/>
      <c r="O65" s="35"/>
      <c r="P65" s="35"/>
      <c r="Q65" s="35"/>
      <c r="R65" s="35"/>
      <c r="S65" s="35"/>
      <c r="T65" s="8"/>
      <c r="U65" s="35"/>
      <c r="V65" s="35"/>
      <c r="W65" s="35"/>
      <c r="X65" s="35"/>
      <c r="Y65" s="35"/>
      <c r="Z65" s="35"/>
      <c r="AA65" s="35"/>
      <c r="AB65" s="35"/>
    </row>
    <row r="66" spans="1:28" x14ac:dyDescent="0.25">
      <c r="A66" s="90" t="s">
        <v>19</v>
      </c>
      <c r="B66" s="124" t="s">
        <v>108</v>
      </c>
      <c r="C66" s="125" t="s">
        <v>112</v>
      </c>
      <c r="D66" s="56">
        <f>5*53</f>
        <v>265</v>
      </c>
      <c r="E66" s="53">
        <v>23234</v>
      </c>
      <c r="F66" s="38">
        <f t="shared" si="8"/>
        <v>6157010</v>
      </c>
      <c r="G66" s="35"/>
      <c r="H66" s="38">
        <f t="shared" si="9"/>
        <v>6157010</v>
      </c>
      <c r="I66" s="82"/>
      <c r="J66" s="35"/>
      <c r="K66" s="176"/>
      <c r="L66" s="35"/>
      <c r="M66" s="35"/>
      <c r="N66" s="35"/>
      <c r="O66" s="35"/>
      <c r="P66" s="35"/>
      <c r="Q66" s="35"/>
      <c r="R66" s="35"/>
      <c r="S66" s="35"/>
      <c r="T66" s="8"/>
      <c r="U66" s="35"/>
      <c r="V66" s="35"/>
      <c r="W66" s="35"/>
      <c r="X66" s="35"/>
      <c r="Y66" s="35"/>
      <c r="Z66" s="35"/>
      <c r="AA66" s="35"/>
      <c r="AB66" s="35"/>
    </row>
    <row r="67" spans="1:28" x14ac:dyDescent="0.25">
      <c r="A67" s="90" t="s">
        <v>20</v>
      </c>
      <c r="B67" s="124" t="s">
        <v>109</v>
      </c>
      <c r="C67" s="125" t="s">
        <v>111</v>
      </c>
      <c r="D67" s="56">
        <f>2*53</f>
        <v>106</v>
      </c>
      <c r="E67" s="53">
        <v>25000</v>
      </c>
      <c r="F67" s="38">
        <f t="shared" si="8"/>
        <v>2650000</v>
      </c>
      <c r="G67" s="35"/>
      <c r="H67" s="38">
        <f t="shared" si="9"/>
        <v>2650000</v>
      </c>
      <c r="I67" s="82"/>
      <c r="J67" s="35"/>
      <c r="K67" s="176"/>
      <c r="L67" s="35"/>
      <c r="M67" s="35"/>
      <c r="N67" s="35"/>
      <c r="O67" s="35"/>
      <c r="P67" s="35"/>
      <c r="Q67" s="35"/>
      <c r="R67" s="35"/>
      <c r="S67" s="35"/>
      <c r="T67" s="8"/>
      <c r="U67" s="35"/>
      <c r="V67" s="35"/>
      <c r="W67" s="35"/>
      <c r="X67" s="35"/>
      <c r="Y67" s="35"/>
      <c r="Z67" s="35"/>
      <c r="AA67" s="35"/>
      <c r="AB67" s="35"/>
    </row>
    <row r="68" spans="1:28" x14ac:dyDescent="0.25">
      <c r="A68" s="90" t="s">
        <v>21</v>
      </c>
      <c r="B68" s="124" t="s">
        <v>110</v>
      </c>
      <c r="C68" s="122" t="s">
        <v>112</v>
      </c>
      <c r="D68" s="56">
        <f>2*53</f>
        <v>106</v>
      </c>
      <c r="E68" s="53">
        <v>33000</v>
      </c>
      <c r="F68" s="38">
        <f t="shared" si="8"/>
        <v>3498000</v>
      </c>
      <c r="G68" s="35"/>
      <c r="H68" s="38">
        <f t="shared" si="9"/>
        <v>3498000</v>
      </c>
      <c r="I68" s="82"/>
      <c r="J68" s="35"/>
      <c r="K68" s="176"/>
      <c r="L68" s="35"/>
      <c r="M68" s="35"/>
      <c r="N68" s="35"/>
      <c r="O68" s="35"/>
      <c r="P68" s="35"/>
      <c r="Q68" s="35"/>
      <c r="R68" s="35"/>
      <c r="S68" s="35"/>
      <c r="T68" s="8"/>
      <c r="U68" s="35"/>
      <c r="V68" s="35"/>
      <c r="W68" s="35"/>
      <c r="X68" s="35"/>
      <c r="Y68" s="35"/>
      <c r="Z68" s="35"/>
      <c r="AA68" s="35"/>
      <c r="AB68" s="35"/>
    </row>
    <row r="69" spans="1:28" x14ac:dyDescent="0.25">
      <c r="A69" s="90" t="s">
        <v>22</v>
      </c>
      <c r="B69" s="123" t="s">
        <v>59</v>
      </c>
      <c r="C69" s="122" t="s">
        <v>12</v>
      </c>
      <c r="D69" s="56">
        <v>53</v>
      </c>
      <c r="E69" s="53">
        <v>347500</v>
      </c>
      <c r="F69" s="38">
        <f t="shared" si="8"/>
        <v>18417500</v>
      </c>
      <c r="G69" s="34"/>
      <c r="H69" s="38">
        <f t="shared" si="9"/>
        <v>18417500</v>
      </c>
      <c r="I69" s="82"/>
      <c r="J69" s="34"/>
      <c r="K69" s="176"/>
      <c r="L69" s="34"/>
      <c r="M69" s="34"/>
      <c r="N69" s="34"/>
      <c r="O69" s="34"/>
      <c r="P69" s="34"/>
      <c r="Q69" s="34"/>
      <c r="R69" s="34"/>
      <c r="S69" s="34"/>
      <c r="T69" s="8"/>
      <c r="U69" s="34"/>
      <c r="V69" s="34"/>
      <c r="W69" s="34"/>
      <c r="X69" s="34"/>
      <c r="Y69" s="34"/>
      <c r="Z69" s="34"/>
      <c r="AA69" s="34"/>
      <c r="AB69" s="34"/>
    </row>
    <row r="70" spans="1:28" ht="15.95" customHeight="1" x14ac:dyDescent="0.25">
      <c r="A70" s="138" t="s">
        <v>58</v>
      </c>
      <c r="B70" s="169"/>
      <c r="C70" s="169"/>
      <c r="D70" s="169"/>
      <c r="E70" s="169"/>
      <c r="F70" s="38">
        <f>SUM(F58:F69)</f>
        <v>150034785</v>
      </c>
      <c r="G70" s="34"/>
      <c r="H70" s="38">
        <f t="shared" si="9"/>
        <v>150034785</v>
      </c>
      <c r="I70" s="82"/>
      <c r="J70" s="34"/>
      <c r="K70" s="176"/>
      <c r="L70" s="34"/>
      <c r="M70" s="34"/>
      <c r="N70" s="34"/>
      <c r="O70" s="34"/>
      <c r="P70" s="34"/>
      <c r="Q70" s="34"/>
      <c r="R70" s="34"/>
      <c r="S70" s="34"/>
      <c r="T70" s="8"/>
      <c r="U70" s="34"/>
      <c r="V70" s="34"/>
      <c r="W70" s="34"/>
      <c r="X70" s="34"/>
      <c r="Y70" s="34"/>
      <c r="Z70" s="34"/>
      <c r="AA70" s="34"/>
      <c r="AB70" s="34"/>
    </row>
    <row r="71" spans="1:28" x14ac:dyDescent="0.25">
      <c r="A71" s="162" t="s">
        <v>25</v>
      </c>
      <c r="B71" s="131"/>
      <c r="C71" s="131"/>
      <c r="D71" s="131"/>
      <c r="E71" s="163"/>
      <c r="F71" s="39">
        <f>SUM(F49+F53+F56+F70)</f>
        <v>970433808.5</v>
      </c>
      <c r="G71" s="25"/>
      <c r="H71" s="39">
        <f>F71</f>
        <v>970433808.5</v>
      </c>
      <c r="I71" s="91">
        <f>SUM(I49+I53+I56)</f>
        <v>451613000</v>
      </c>
      <c r="J71" s="34"/>
      <c r="K71" s="176">
        <f>+F71/53</f>
        <v>18310071.858490568</v>
      </c>
      <c r="L71" s="34"/>
      <c r="M71" s="34"/>
      <c r="N71" s="34"/>
      <c r="O71" s="34"/>
      <c r="P71" s="34"/>
      <c r="Q71" s="34"/>
      <c r="R71" s="34"/>
      <c r="S71" s="34"/>
      <c r="T71" s="8"/>
      <c r="U71" s="34"/>
      <c r="V71" s="34"/>
      <c r="W71" s="34"/>
      <c r="X71" s="34"/>
      <c r="Y71" s="34"/>
      <c r="Z71" s="34"/>
      <c r="AA71" s="34"/>
      <c r="AB71" s="34"/>
    </row>
    <row r="72" spans="1:28" x14ac:dyDescent="0.25">
      <c r="A72" s="152" t="s">
        <v>60</v>
      </c>
      <c r="B72" s="136"/>
      <c r="C72" s="136"/>
      <c r="D72" s="136"/>
      <c r="E72" s="136"/>
      <c r="F72" s="136"/>
      <c r="G72" s="136"/>
      <c r="H72" s="136"/>
      <c r="I72" s="143"/>
      <c r="J72" s="34"/>
      <c r="K72" s="176"/>
      <c r="L72" s="34"/>
      <c r="M72" s="34"/>
      <c r="N72" s="34"/>
      <c r="O72" s="34"/>
      <c r="P72" s="34"/>
      <c r="Q72" s="34"/>
      <c r="R72" s="34"/>
      <c r="S72" s="34"/>
      <c r="T72" s="8"/>
      <c r="U72" s="34"/>
      <c r="V72" s="34"/>
      <c r="W72" s="34"/>
      <c r="X72" s="34"/>
      <c r="Y72" s="34"/>
      <c r="Z72" s="34"/>
      <c r="AA72" s="34"/>
      <c r="AB72" s="34"/>
    </row>
    <row r="73" spans="1:28" x14ac:dyDescent="0.25">
      <c r="A73" s="164" t="s">
        <v>61</v>
      </c>
      <c r="B73" s="136"/>
      <c r="C73" s="136"/>
      <c r="D73" s="136"/>
      <c r="E73" s="136"/>
      <c r="F73" s="136"/>
      <c r="G73" s="136"/>
      <c r="H73" s="136"/>
      <c r="I73" s="143"/>
      <c r="J73" s="34"/>
      <c r="K73" s="176"/>
      <c r="L73" s="34"/>
      <c r="M73" s="34"/>
      <c r="N73" s="34"/>
      <c r="O73" s="34"/>
      <c r="P73" s="34"/>
      <c r="Q73" s="34"/>
      <c r="R73" s="34"/>
      <c r="S73" s="34"/>
      <c r="T73" s="8"/>
      <c r="U73" s="34"/>
      <c r="V73" s="34"/>
      <c r="W73" s="34"/>
      <c r="X73" s="34"/>
      <c r="Y73" s="34"/>
      <c r="Z73" s="34"/>
      <c r="AA73" s="34"/>
      <c r="AB73" s="34"/>
    </row>
    <row r="74" spans="1:28" ht="45" x14ac:dyDescent="0.25">
      <c r="A74" s="92" t="s">
        <v>10</v>
      </c>
      <c r="B74" s="93" t="s">
        <v>62</v>
      </c>
      <c r="C74" s="94" t="s">
        <v>37</v>
      </c>
      <c r="D74" s="49">
        <v>6</v>
      </c>
      <c r="E74" s="66">
        <v>200000</v>
      </c>
      <c r="F74" s="95">
        <f t="shared" ref="F74:F78" si="10">+D74*E74</f>
        <v>1200000</v>
      </c>
      <c r="G74" s="24"/>
      <c r="H74" s="96">
        <f>+F74</f>
        <v>1200000</v>
      </c>
      <c r="I74" s="97"/>
      <c r="J74" s="2"/>
      <c r="K74" s="177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x14ac:dyDescent="0.25">
      <c r="A75" s="164" t="s">
        <v>63</v>
      </c>
      <c r="B75" s="136"/>
      <c r="C75" s="136"/>
      <c r="D75" s="136"/>
      <c r="E75" s="136"/>
      <c r="F75" s="136"/>
      <c r="G75" s="136"/>
      <c r="H75" s="136"/>
      <c r="I75" s="143"/>
      <c r="J75" s="2"/>
      <c r="K75" s="177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30" x14ac:dyDescent="0.25">
      <c r="A76" s="92" t="s">
        <v>11</v>
      </c>
      <c r="B76" s="43" t="s">
        <v>64</v>
      </c>
      <c r="C76" s="22" t="s">
        <v>12</v>
      </c>
      <c r="D76" s="50">
        <v>1</v>
      </c>
      <c r="E76" s="66">
        <v>1980000</v>
      </c>
      <c r="F76" s="23">
        <f t="shared" si="10"/>
        <v>1980000</v>
      </c>
      <c r="G76" s="24"/>
      <c r="H76" s="23">
        <f t="shared" ref="H76:H78" si="11">+F76</f>
        <v>1980000</v>
      </c>
      <c r="I76" s="98"/>
      <c r="J76" s="2"/>
      <c r="K76" s="177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x14ac:dyDescent="0.25">
      <c r="A77" s="164" t="s">
        <v>65</v>
      </c>
      <c r="B77" s="136"/>
      <c r="C77" s="136"/>
      <c r="D77" s="136"/>
      <c r="E77" s="136"/>
      <c r="F77" s="136"/>
      <c r="G77" s="136"/>
      <c r="H77" s="136"/>
      <c r="I77" s="143"/>
      <c r="J77" s="2"/>
      <c r="K77" s="177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45" x14ac:dyDescent="0.25">
      <c r="A78" s="99" t="s">
        <v>13</v>
      </c>
      <c r="B78" s="44" t="s">
        <v>66</v>
      </c>
      <c r="C78" s="45" t="s">
        <v>67</v>
      </c>
      <c r="D78" s="51">
        <v>2</v>
      </c>
      <c r="E78" s="67">
        <f>75000*53</f>
        <v>3975000</v>
      </c>
      <c r="F78" s="46">
        <f t="shared" si="10"/>
        <v>7950000</v>
      </c>
      <c r="G78" s="24"/>
      <c r="H78" s="46">
        <f t="shared" si="11"/>
        <v>7950000</v>
      </c>
      <c r="I78" s="100"/>
      <c r="J78" s="2"/>
      <c r="K78" s="177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75" customHeight="1" x14ac:dyDescent="0.25">
      <c r="A79" s="138" t="s">
        <v>36</v>
      </c>
      <c r="B79" s="139"/>
      <c r="C79" s="139"/>
      <c r="D79" s="139"/>
      <c r="E79" s="139"/>
      <c r="F79" s="47">
        <f>SUM(F74:F78)</f>
        <v>11130000</v>
      </c>
      <c r="G79" s="25"/>
      <c r="H79" s="47">
        <f>SUM(H74:H78)</f>
        <v>11130000</v>
      </c>
      <c r="I79" s="101">
        <f>SUM(I74:I78)</f>
        <v>0</v>
      </c>
      <c r="J79" s="2"/>
      <c r="K79" s="177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4.25" customHeight="1" x14ac:dyDescent="0.25">
      <c r="A80" s="161"/>
      <c r="B80" s="131"/>
      <c r="C80" s="102"/>
      <c r="D80" s="103"/>
      <c r="E80" s="104"/>
      <c r="F80" s="105"/>
      <c r="G80" s="106"/>
      <c r="H80" s="105"/>
      <c r="I80" s="107"/>
      <c r="J80" s="11"/>
      <c r="K80" s="175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1:28" ht="14.45" customHeight="1" x14ac:dyDescent="0.25">
      <c r="A81" s="160" t="s">
        <v>27</v>
      </c>
      <c r="B81" s="136"/>
      <c r="C81" s="136"/>
      <c r="D81" s="136"/>
      <c r="E81" s="137"/>
      <c r="F81" s="26">
        <f>SUM(F71+F79)</f>
        <v>981563808.5</v>
      </c>
      <c r="G81" s="108"/>
      <c r="H81" s="48">
        <f>SUM(H49+H53+H56+H70+H79)</f>
        <v>529950808.5</v>
      </c>
      <c r="I81" s="126">
        <f>+I71</f>
        <v>451613000</v>
      </c>
      <c r="J81" s="11"/>
      <c r="K81" s="175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1:28" ht="27.95" hidden="1" customHeight="1" x14ac:dyDescent="0.25">
      <c r="A82" s="165"/>
      <c r="B82" s="137"/>
      <c r="C82" s="27"/>
      <c r="D82" s="28"/>
      <c r="E82" s="29"/>
      <c r="F82" s="30"/>
      <c r="G82" s="72"/>
      <c r="H82" s="30"/>
      <c r="I82" s="109"/>
      <c r="J82" s="11"/>
      <c r="K82" s="175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1:28" ht="26.45" hidden="1" customHeight="1" x14ac:dyDescent="0.25">
      <c r="A83" s="165"/>
      <c r="B83" s="137"/>
      <c r="C83" s="27"/>
      <c r="D83" s="28"/>
      <c r="E83" s="29"/>
      <c r="F83" s="31"/>
      <c r="G83" s="72"/>
      <c r="H83" s="32" t="s">
        <v>28</v>
      </c>
      <c r="I83" s="110" t="s">
        <v>28</v>
      </c>
      <c r="J83" s="11"/>
      <c r="K83" s="175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1:28" ht="32.450000000000003" hidden="1" customHeight="1" x14ac:dyDescent="0.25">
      <c r="A84" s="68"/>
      <c r="B84" s="69"/>
      <c r="C84" s="70"/>
      <c r="D84" s="69"/>
      <c r="E84" s="71"/>
      <c r="F84" s="30">
        <v>100</v>
      </c>
      <c r="G84" s="28"/>
      <c r="H84" s="33">
        <f>+F84*H81/F81</f>
        <v>53.990459296768172</v>
      </c>
      <c r="I84" s="111">
        <f>+F84*I81/F81</f>
        <v>46.009540703231828</v>
      </c>
      <c r="J84" s="11"/>
      <c r="K84" s="175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spans="1:28" ht="2.1" hidden="1" customHeight="1" x14ac:dyDescent="0.25">
      <c r="A85" s="68"/>
      <c r="B85" s="69"/>
      <c r="C85" s="70"/>
      <c r="D85" s="69"/>
      <c r="E85" s="71"/>
      <c r="F85" s="105"/>
      <c r="G85" s="69"/>
      <c r="H85" s="105"/>
      <c r="I85" s="112"/>
      <c r="J85" s="11"/>
      <c r="K85" s="175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</row>
    <row r="86" spans="1:28" ht="1.5" hidden="1" customHeight="1" x14ac:dyDescent="0.25">
      <c r="A86" s="68"/>
      <c r="B86" s="69"/>
      <c r="C86" s="70"/>
      <c r="D86" s="69"/>
      <c r="E86" s="71"/>
      <c r="F86" s="105"/>
      <c r="G86" s="69"/>
      <c r="H86" s="105">
        <f>H81/504</f>
        <v>1051489.6994047619</v>
      </c>
      <c r="I86" s="112"/>
      <c r="J86" s="11"/>
      <c r="K86" s="175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</row>
    <row r="87" spans="1:28" ht="15.75" customHeight="1" x14ac:dyDescent="0.25">
      <c r="A87" s="68"/>
      <c r="B87" s="69"/>
      <c r="C87" s="70"/>
      <c r="D87" s="69"/>
      <c r="E87" s="71"/>
      <c r="F87" s="105"/>
      <c r="G87" s="69"/>
      <c r="H87" s="105"/>
      <c r="I87" s="112"/>
      <c r="J87" s="11"/>
      <c r="K87" s="175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</row>
    <row r="88" spans="1:28" ht="15.75" customHeight="1" x14ac:dyDescent="0.25">
      <c r="A88" s="160" t="s">
        <v>29</v>
      </c>
      <c r="B88" s="136"/>
      <c r="C88" s="136"/>
      <c r="D88" s="136"/>
      <c r="E88" s="137"/>
      <c r="F88" s="26">
        <f>+H88</f>
        <v>204406135</v>
      </c>
      <c r="G88" s="108"/>
      <c r="H88" s="26">
        <f>155206135+49200000</f>
        <v>204406135</v>
      </c>
      <c r="I88" s="113"/>
      <c r="J88" s="11"/>
      <c r="K88" s="175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</row>
    <row r="89" spans="1:28" ht="15.75" customHeight="1" x14ac:dyDescent="0.25">
      <c r="A89" s="68"/>
      <c r="B89" s="69"/>
      <c r="C89" s="70"/>
      <c r="D89" s="69"/>
      <c r="E89" s="71"/>
      <c r="F89" s="105"/>
      <c r="G89" s="69"/>
      <c r="H89" s="105"/>
      <c r="I89" s="112"/>
      <c r="J89" s="11"/>
      <c r="K89" s="175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</row>
    <row r="90" spans="1:28" ht="15.75" customHeight="1" x14ac:dyDescent="0.25">
      <c r="A90" s="160" t="s">
        <v>30</v>
      </c>
      <c r="B90" s="136"/>
      <c r="C90" s="136"/>
      <c r="D90" s="136"/>
      <c r="E90" s="137"/>
      <c r="F90" s="26">
        <f>+F81+F88</f>
        <v>1185969943.5</v>
      </c>
      <c r="G90" s="108"/>
      <c r="H90" s="26">
        <f t="shared" ref="H90" si="12">+H81+H88</f>
        <v>734356943.5</v>
      </c>
      <c r="I90" s="127">
        <f>+I81</f>
        <v>451613000</v>
      </c>
      <c r="J90" s="11"/>
      <c r="K90" s="175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</row>
    <row r="91" spans="1:28" ht="15.75" customHeight="1" x14ac:dyDescent="0.25">
      <c r="A91" s="68"/>
      <c r="B91" s="69"/>
      <c r="C91" s="70"/>
      <c r="D91" s="69"/>
      <c r="E91" s="71"/>
      <c r="F91" s="72"/>
      <c r="G91" s="69"/>
      <c r="H91" s="69"/>
      <c r="I91" s="73"/>
      <c r="J91" s="11"/>
      <c r="K91" s="175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</row>
    <row r="92" spans="1:28" ht="15.75" customHeight="1" x14ac:dyDescent="0.25">
      <c r="A92" s="114"/>
      <c r="B92" s="115"/>
      <c r="C92" s="116"/>
      <c r="D92" s="115"/>
      <c r="E92" s="117"/>
      <c r="F92" s="118"/>
      <c r="G92" s="115"/>
      <c r="H92" s="115"/>
      <c r="I92" s="119"/>
      <c r="J92" s="11"/>
      <c r="K92" s="175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</row>
    <row r="93" spans="1:28" ht="15.75" customHeight="1" x14ac:dyDescent="0.25">
      <c r="A93" s="1"/>
      <c r="B93" s="11"/>
      <c r="C93" s="12"/>
      <c r="D93" s="11"/>
      <c r="E93" s="13"/>
      <c r="F93" s="14"/>
      <c r="G93" s="11"/>
      <c r="H93" s="11"/>
      <c r="I93" s="11"/>
      <c r="J93" s="11"/>
      <c r="K93" s="175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</row>
    <row r="94" spans="1:28" ht="15.75" customHeight="1" x14ac:dyDescent="0.25">
      <c r="A94" s="1"/>
      <c r="B94" s="11"/>
      <c r="C94" s="12"/>
      <c r="D94" s="11"/>
      <c r="E94" s="13"/>
      <c r="F94" s="14"/>
      <c r="G94" s="11"/>
      <c r="H94" s="9"/>
      <c r="I94" s="11"/>
      <c r="J94" s="11"/>
      <c r="K94" s="175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</row>
    <row r="95" spans="1:28" ht="15.75" customHeight="1" x14ac:dyDescent="0.25">
      <c r="A95" s="1"/>
      <c r="B95" s="11"/>
      <c r="C95" s="12"/>
      <c r="D95" s="11"/>
      <c r="E95" s="13"/>
      <c r="F95" s="14"/>
      <c r="G95" s="11"/>
      <c r="H95" s="14"/>
      <c r="I95" s="11"/>
      <c r="J95" s="11"/>
      <c r="K95" s="175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</row>
    <row r="96" spans="1:28" ht="15.75" customHeight="1" x14ac:dyDescent="0.25">
      <c r="A96" s="1"/>
      <c r="B96" s="11"/>
      <c r="C96" s="12"/>
      <c r="D96" s="11"/>
      <c r="E96" s="13"/>
      <c r="F96" s="14"/>
      <c r="G96" s="11"/>
      <c r="H96" s="11"/>
      <c r="I96" s="11"/>
      <c r="J96" s="11"/>
      <c r="K96" s="175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</row>
    <row r="97" spans="1:28" ht="15.75" customHeight="1" x14ac:dyDescent="0.25">
      <c r="A97" s="1"/>
      <c r="B97" s="11"/>
      <c r="C97" s="12"/>
      <c r="D97" s="11"/>
      <c r="E97" s="13"/>
      <c r="F97" s="14"/>
      <c r="G97" s="11"/>
      <c r="H97" s="11"/>
      <c r="I97" s="11"/>
      <c r="J97" s="11"/>
      <c r="K97" s="175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</row>
    <row r="98" spans="1:28" ht="15.75" customHeight="1" x14ac:dyDescent="0.25">
      <c r="A98" s="1"/>
      <c r="B98" s="11"/>
      <c r="C98" s="12"/>
      <c r="D98" s="11"/>
      <c r="E98" s="13"/>
      <c r="F98" s="14"/>
      <c r="G98" s="11"/>
      <c r="H98" s="11"/>
      <c r="I98" s="11"/>
      <c r="J98" s="11"/>
      <c r="K98" s="175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</row>
    <row r="99" spans="1:28" ht="15.75" customHeight="1" x14ac:dyDescent="0.25">
      <c r="A99" s="1"/>
      <c r="B99" s="11"/>
      <c r="C99" s="12"/>
      <c r="D99" s="11"/>
      <c r="E99" s="13"/>
      <c r="F99" s="14"/>
      <c r="G99" s="11"/>
      <c r="H99" s="11"/>
      <c r="I99" s="11"/>
      <c r="J99" s="11"/>
      <c r="K99" s="175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spans="1:28" ht="15.75" customHeight="1" x14ac:dyDescent="0.25">
      <c r="A100" s="1"/>
      <c r="B100" s="11"/>
      <c r="C100" s="12"/>
      <c r="D100" s="11"/>
      <c r="E100" s="13"/>
      <c r="F100" s="14"/>
      <c r="G100" s="11"/>
      <c r="H100" s="11"/>
      <c r="I100" s="11"/>
      <c r="J100" s="11"/>
      <c r="K100" s="175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</row>
    <row r="101" spans="1:28" ht="15.75" customHeight="1" x14ac:dyDescent="0.25">
      <c r="A101" s="1"/>
      <c r="B101" s="11"/>
      <c r="C101" s="12"/>
      <c r="D101" s="11"/>
      <c r="E101" s="13"/>
      <c r="F101" s="14"/>
      <c r="G101" s="11"/>
      <c r="H101" s="11"/>
      <c r="I101" s="11"/>
      <c r="J101" s="11"/>
      <c r="K101" s="175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</row>
    <row r="102" spans="1:28" ht="15.75" customHeight="1" x14ac:dyDescent="0.25">
      <c r="A102" s="1"/>
      <c r="B102" s="11"/>
      <c r="C102" s="12"/>
      <c r="D102" s="11"/>
      <c r="E102" s="13"/>
      <c r="F102" s="14"/>
      <c r="G102" s="11"/>
      <c r="H102" s="11"/>
      <c r="I102" s="11"/>
      <c r="J102" s="11"/>
      <c r="K102" s="175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</row>
    <row r="103" spans="1:28" ht="15.75" customHeight="1" x14ac:dyDescent="0.25">
      <c r="A103" s="1"/>
      <c r="B103" s="11"/>
      <c r="C103" s="12"/>
      <c r="D103" s="11"/>
      <c r="E103" s="13"/>
      <c r="F103" s="14"/>
      <c r="G103" s="11"/>
      <c r="H103" s="11"/>
      <c r="I103" s="11"/>
      <c r="J103" s="11"/>
      <c r="K103" s="175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spans="1:28" ht="15.75" customHeight="1" x14ac:dyDescent="0.25">
      <c r="A104" s="1"/>
      <c r="B104" s="11"/>
      <c r="C104" s="12"/>
      <c r="D104" s="11"/>
      <c r="E104" s="13"/>
      <c r="F104" s="14"/>
      <c r="G104" s="11"/>
      <c r="H104" s="11"/>
      <c r="I104" s="11"/>
      <c r="J104" s="11"/>
      <c r="K104" s="175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spans="1:28" ht="15.75" customHeight="1" x14ac:dyDescent="0.25">
      <c r="A105" s="1"/>
      <c r="B105" s="11"/>
      <c r="C105" s="12"/>
      <c r="D105" s="11"/>
      <c r="E105" s="13"/>
      <c r="F105" s="14"/>
      <c r="G105" s="11"/>
      <c r="H105" s="11"/>
      <c r="I105" s="11"/>
      <c r="J105" s="11"/>
      <c r="K105" s="175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spans="1:28" ht="15.75" customHeight="1" x14ac:dyDescent="0.25">
      <c r="A106" s="1"/>
      <c r="B106" s="11"/>
      <c r="C106" s="12"/>
      <c r="D106" s="11"/>
      <c r="E106" s="13"/>
      <c r="F106" s="14"/>
      <c r="G106" s="11"/>
      <c r="H106" s="11"/>
      <c r="I106" s="11"/>
      <c r="J106" s="11"/>
      <c r="K106" s="175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spans="1:28" ht="15.75" customHeight="1" x14ac:dyDescent="0.25">
      <c r="A107" s="1"/>
      <c r="B107" s="11"/>
      <c r="C107" s="12"/>
      <c r="D107" s="11"/>
      <c r="E107" s="13"/>
      <c r="F107" s="14"/>
      <c r="G107" s="11"/>
      <c r="H107" s="11"/>
      <c r="I107" s="11"/>
      <c r="J107" s="11"/>
      <c r="K107" s="175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spans="1:28" ht="15.75" customHeight="1" x14ac:dyDescent="0.25">
      <c r="A108" s="1"/>
      <c r="B108" s="11"/>
      <c r="C108" s="12"/>
      <c r="D108" s="11"/>
      <c r="E108" s="13"/>
      <c r="F108" s="14"/>
      <c r="G108" s="11"/>
      <c r="H108" s="11"/>
      <c r="I108" s="11"/>
      <c r="J108" s="11"/>
      <c r="K108" s="175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1:28" ht="15.75" customHeight="1" x14ac:dyDescent="0.25">
      <c r="A109" s="1"/>
      <c r="B109" s="11"/>
      <c r="C109" s="12"/>
      <c r="D109" s="11"/>
      <c r="E109" s="13"/>
      <c r="F109" s="14"/>
      <c r="G109" s="11"/>
      <c r="H109" s="11"/>
      <c r="I109" s="11"/>
      <c r="J109" s="11"/>
      <c r="K109" s="175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1:28" ht="15.75" customHeight="1" x14ac:dyDescent="0.25">
      <c r="A110" s="1"/>
      <c r="B110" s="11"/>
      <c r="C110" s="12"/>
      <c r="D110" s="11"/>
      <c r="E110" s="13"/>
      <c r="F110" s="14"/>
      <c r="G110" s="11"/>
      <c r="H110" s="11"/>
      <c r="I110" s="11"/>
      <c r="J110" s="11"/>
      <c r="K110" s="175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1:28" ht="15.75" customHeight="1" x14ac:dyDescent="0.25">
      <c r="A111" s="1"/>
      <c r="B111" s="11"/>
      <c r="C111" s="12"/>
      <c r="D111" s="11"/>
      <c r="E111" s="13"/>
      <c r="F111" s="14"/>
      <c r="G111" s="11"/>
      <c r="H111" s="11"/>
      <c r="I111" s="11"/>
      <c r="J111" s="11"/>
      <c r="K111" s="175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spans="1:28" ht="15.75" customHeight="1" x14ac:dyDescent="0.25">
      <c r="A112" s="1"/>
      <c r="B112" s="11"/>
      <c r="C112" s="12"/>
      <c r="D112" s="11"/>
      <c r="E112" s="13"/>
      <c r="F112" s="14"/>
      <c r="G112" s="11"/>
      <c r="H112" s="11"/>
      <c r="I112" s="11"/>
      <c r="J112" s="11"/>
      <c r="K112" s="175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1:28" ht="15.75" customHeight="1" x14ac:dyDescent="0.25">
      <c r="A113" s="1"/>
      <c r="B113" s="11"/>
      <c r="C113" s="12"/>
      <c r="D113" s="11"/>
      <c r="E113" s="13"/>
      <c r="F113" s="14"/>
      <c r="G113" s="11"/>
      <c r="H113" s="11"/>
      <c r="I113" s="11"/>
      <c r="J113" s="11"/>
      <c r="K113" s="175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1:28" ht="15.75" customHeight="1" x14ac:dyDescent="0.25">
      <c r="A114" s="1"/>
      <c r="B114" s="11"/>
      <c r="C114" s="12"/>
      <c r="D114" s="11"/>
      <c r="E114" s="13"/>
      <c r="F114" s="14"/>
      <c r="G114" s="11"/>
      <c r="H114" s="11"/>
      <c r="I114" s="11"/>
      <c r="J114" s="11"/>
      <c r="K114" s="175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1:28" ht="15.75" customHeight="1" x14ac:dyDescent="0.25">
      <c r="A115" s="1"/>
      <c r="B115" s="11"/>
      <c r="C115" s="12"/>
      <c r="D115" s="11"/>
      <c r="E115" s="13"/>
      <c r="F115" s="14"/>
      <c r="G115" s="11"/>
      <c r="H115" s="11"/>
      <c r="I115" s="11"/>
      <c r="J115" s="11"/>
      <c r="K115" s="175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1:28" ht="15.75" customHeight="1" x14ac:dyDescent="0.25">
      <c r="A116" s="1"/>
      <c r="B116" s="11"/>
      <c r="C116" s="12"/>
      <c r="D116" s="11"/>
      <c r="E116" s="13"/>
      <c r="F116" s="14"/>
      <c r="G116" s="11"/>
      <c r="H116" s="11"/>
      <c r="I116" s="11"/>
      <c r="J116" s="11"/>
      <c r="K116" s="175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spans="1:28" ht="15.75" customHeight="1" x14ac:dyDescent="0.25">
      <c r="A117" s="1"/>
      <c r="B117" s="11"/>
      <c r="C117" s="12"/>
      <c r="D117" s="11"/>
      <c r="E117" s="13"/>
      <c r="F117" s="14"/>
      <c r="G117" s="11"/>
      <c r="H117" s="11"/>
      <c r="I117" s="11"/>
      <c r="J117" s="11"/>
      <c r="K117" s="175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  <row r="118" spans="1:28" ht="15.75" customHeight="1" x14ac:dyDescent="0.25">
      <c r="A118" s="1"/>
      <c r="B118" s="11"/>
      <c r="C118" s="12"/>
      <c r="D118" s="11"/>
      <c r="E118" s="13"/>
      <c r="F118" s="14"/>
      <c r="G118" s="11"/>
      <c r="H118" s="11"/>
      <c r="I118" s="11"/>
      <c r="J118" s="11"/>
      <c r="K118" s="175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</row>
    <row r="119" spans="1:28" ht="15.75" customHeight="1" x14ac:dyDescent="0.25">
      <c r="A119" s="1"/>
      <c r="B119" s="11"/>
      <c r="C119" s="12"/>
      <c r="D119" s="11"/>
      <c r="E119" s="13"/>
      <c r="F119" s="14"/>
      <c r="G119" s="11"/>
      <c r="H119" s="11"/>
      <c r="I119" s="11"/>
      <c r="J119" s="11"/>
      <c r="K119" s="175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spans="1:28" ht="15.75" customHeight="1" x14ac:dyDescent="0.25">
      <c r="A120" s="1"/>
      <c r="B120" s="11"/>
      <c r="C120" s="12"/>
      <c r="D120" s="11"/>
      <c r="E120" s="13"/>
      <c r="F120" s="14"/>
      <c r="G120" s="11"/>
      <c r="H120" s="11"/>
      <c r="I120" s="11"/>
      <c r="J120" s="11"/>
      <c r="K120" s="175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spans="1:28" ht="15.75" customHeight="1" x14ac:dyDescent="0.25">
      <c r="A121" s="1"/>
      <c r="B121" s="11"/>
      <c r="C121" s="12"/>
      <c r="D121" s="11"/>
      <c r="E121" s="13"/>
      <c r="F121" s="14"/>
      <c r="G121" s="11"/>
      <c r="H121" s="11"/>
      <c r="I121" s="11"/>
      <c r="J121" s="11"/>
      <c r="K121" s="175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</row>
    <row r="122" spans="1:28" ht="15.75" customHeight="1" x14ac:dyDescent="0.25">
      <c r="A122" s="1"/>
      <c r="B122" s="11"/>
      <c r="C122" s="12"/>
      <c r="D122" s="11"/>
      <c r="E122" s="13"/>
      <c r="F122" s="14"/>
      <c r="G122" s="11"/>
      <c r="H122" s="11"/>
      <c r="I122" s="11"/>
      <c r="J122" s="11"/>
      <c r="K122" s="175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</row>
    <row r="123" spans="1:28" ht="15.75" customHeight="1" x14ac:dyDescent="0.25">
      <c r="A123" s="1"/>
      <c r="B123" s="11"/>
      <c r="C123" s="12"/>
      <c r="D123" s="11"/>
      <c r="E123" s="13"/>
      <c r="F123" s="14"/>
      <c r="G123" s="11"/>
      <c r="H123" s="11"/>
      <c r="I123" s="11"/>
      <c r="J123" s="11"/>
      <c r="K123" s="175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</row>
    <row r="124" spans="1:28" ht="15.75" customHeight="1" x14ac:dyDescent="0.25">
      <c r="A124" s="1"/>
      <c r="B124" s="11"/>
      <c r="C124" s="12"/>
      <c r="D124" s="11"/>
      <c r="E124" s="13"/>
      <c r="F124" s="14"/>
      <c r="G124" s="11"/>
      <c r="H124" s="11"/>
      <c r="I124" s="11"/>
      <c r="J124" s="11"/>
      <c r="K124" s="175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</row>
    <row r="125" spans="1:28" ht="15.75" customHeight="1" x14ac:dyDescent="0.25">
      <c r="A125" s="1"/>
      <c r="B125" s="11"/>
      <c r="C125" s="12"/>
      <c r="D125" s="11"/>
      <c r="E125" s="13"/>
      <c r="F125" s="14"/>
      <c r="G125" s="11"/>
      <c r="H125" s="11"/>
      <c r="I125" s="11"/>
      <c r="J125" s="11"/>
      <c r="K125" s="175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</row>
    <row r="126" spans="1:28" ht="15.75" customHeight="1" x14ac:dyDescent="0.25">
      <c r="A126" s="1"/>
      <c r="B126" s="11"/>
      <c r="C126" s="12"/>
      <c r="D126" s="11"/>
      <c r="E126" s="13"/>
      <c r="F126" s="14"/>
      <c r="G126" s="11"/>
      <c r="H126" s="11"/>
      <c r="I126" s="11"/>
      <c r="J126" s="11"/>
      <c r="K126" s="175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</row>
    <row r="127" spans="1:28" ht="15.75" customHeight="1" x14ac:dyDescent="0.25">
      <c r="A127" s="1"/>
      <c r="B127" s="11"/>
      <c r="C127" s="12"/>
      <c r="D127" s="11"/>
      <c r="E127" s="13"/>
      <c r="F127" s="14"/>
      <c r="G127" s="11"/>
      <c r="H127" s="11"/>
      <c r="I127" s="11"/>
      <c r="J127" s="11"/>
      <c r="K127" s="175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</row>
    <row r="128" spans="1:28" ht="15.75" customHeight="1" x14ac:dyDescent="0.25">
      <c r="A128" s="1"/>
      <c r="B128" s="11"/>
      <c r="C128" s="12"/>
      <c r="D128" s="11"/>
      <c r="E128" s="13"/>
      <c r="F128" s="14"/>
      <c r="G128" s="11"/>
      <c r="H128" s="11"/>
      <c r="I128" s="11"/>
      <c r="J128" s="11"/>
      <c r="K128" s="175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</row>
    <row r="129" spans="1:28" ht="15.75" customHeight="1" x14ac:dyDescent="0.25">
      <c r="A129" s="1"/>
      <c r="B129" s="11"/>
      <c r="C129" s="12"/>
      <c r="D129" s="11"/>
      <c r="E129" s="13"/>
      <c r="F129" s="14"/>
      <c r="G129" s="11"/>
      <c r="H129" s="11"/>
      <c r="I129" s="11"/>
      <c r="J129" s="11"/>
      <c r="K129" s="175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</row>
    <row r="130" spans="1:28" ht="15.75" customHeight="1" x14ac:dyDescent="0.25">
      <c r="A130" s="1"/>
      <c r="B130" s="11"/>
      <c r="C130" s="12"/>
      <c r="D130" s="11"/>
      <c r="E130" s="13"/>
      <c r="F130" s="14"/>
      <c r="G130" s="11"/>
      <c r="H130" s="11"/>
      <c r="I130" s="11"/>
      <c r="J130" s="11"/>
      <c r="K130" s="175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</row>
    <row r="131" spans="1:28" ht="15.75" customHeight="1" x14ac:dyDescent="0.25">
      <c r="A131" s="1"/>
      <c r="B131" s="11"/>
      <c r="C131" s="12"/>
      <c r="D131" s="11"/>
      <c r="E131" s="13"/>
      <c r="F131" s="14"/>
      <c r="G131" s="11"/>
      <c r="H131" s="11"/>
      <c r="I131" s="11"/>
      <c r="J131" s="11"/>
      <c r="K131" s="175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</row>
  </sheetData>
  <mergeCells count="41">
    <mergeCell ref="A9:B9"/>
    <mergeCell ref="A27:B27"/>
    <mergeCell ref="A31:B31"/>
    <mergeCell ref="A38:B38"/>
    <mergeCell ref="A41:B41"/>
    <mergeCell ref="A56:E56"/>
    <mergeCell ref="A57:I57"/>
    <mergeCell ref="A70:E70"/>
    <mergeCell ref="A75:I75"/>
    <mergeCell ref="A77:I77"/>
    <mergeCell ref="H32:H33"/>
    <mergeCell ref="A49:E49"/>
    <mergeCell ref="A50:I50"/>
    <mergeCell ref="A54:I54"/>
    <mergeCell ref="A53:E53"/>
    <mergeCell ref="I32:I33"/>
    <mergeCell ref="A90:E90"/>
    <mergeCell ref="A80:B80"/>
    <mergeCell ref="A81:E81"/>
    <mergeCell ref="A71:E71"/>
    <mergeCell ref="A72:I72"/>
    <mergeCell ref="A73:I73"/>
    <mergeCell ref="A82:B82"/>
    <mergeCell ref="A83:B83"/>
    <mergeCell ref="A88:E88"/>
    <mergeCell ref="J8:S8"/>
    <mergeCell ref="T8:AB8"/>
    <mergeCell ref="C1:H1"/>
    <mergeCell ref="C2:H2"/>
    <mergeCell ref="A79:E79"/>
    <mergeCell ref="A4:B4"/>
    <mergeCell ref="C4:I4"/>
    <mergeCell ref="A1:B2"/>
    <mergeCell ref="I1:I2"/>
    <mergeCell ref="A6:B6"/>
    <mergeCell ref="A7:I7"/>
    <mergeCell ref="A8:I8"/>
    <mergeCell ref="C32:C33"/>
    <mergeCell ref="D32:D33"/>
    <mergeCell ref="E32:E33"/>
    <mergeCell ref="F32:F33"/>
  </mergeCells>
  <pageMargins left="0.70866141732283472" right="0.70866141732283472" top="0.74803149606299213" bottom="0.74803149606299213" header="0" footer="0"/>
  <pageSetup scale="60" orientation="portrait" r:id="rId1"/>
  <ignoredErrors>
    <ignoredError sqref="D2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Usuario</cp:lastModifiedBy>
  <cp:revision/>
  <dcterms:created xsi:type="dcterms:W3CDTF">2020-09-02T19:51:25Z</dcterms:created>
  <dcterms:modified xsi:type="dcterms:W3CDTF">2021-04-09T00:52:02Z</dcterms:modified>
  <cp:category/>
  <cp:contentStatus/>
</cp:coreProperties>
</file>