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RODRIGO ALVAREZ\Desktop\PRIMERA\RODRIGO\FIDUPREVISORA\2022\ESTUDIOS DE MERCADO\INV XXX 2022_INTERVENTORÍA CONTRATOS SG-SST\ALCANCE\"/>
    </mc:Choice>
  </mc:AlternateContent>
  <xr:revisionPtr revIDLastSave="0" documentId="13_ncr:1_{51C50280-661A-480C-BE74-48F0B8DA25A5}" xr6:coauthVersionLast="43" xr6:coauthVersionMax="47" xr10:uidLastSave="{00000000-0000-0000-0000-000000000000}"/>
  <bookViews>
    <workbookView xWindow="-110" yWindow="-110" windowWidth="19420" windowHeight="10300" xr2:uid="{00000000-000D-0000-FFFF-FFFF00000000}"/>
  </bookViews>
  <sheets>
    <sheet name="Anexo 1_DISEÑO y ESTRUCTURA" sheetId="11" r:id="rId1"/>
    <sheet name="R. Norte" sheetId="1" r:id="rId2"/>
    <sheet name="R. Occidente" sheetId="7" r:id="rId3"/>
    <sheet name="R. Oriente" sheetId="8" r:id="rId4"/>
    <sheet name="R. Centro" sheetId="9" r:id="rId5"/>
    <sheet name="R. SurOccidente" sheetId="10" r:id="rId6"/>
    <sheet name="Total Nacional"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48" i="7" l="1"/>
  <c r="P144" i="7"/>
  <c r="N144" i="7" s="1"/>
  <c r="P147" i="7"/>
  <c r="N147" i="7" s="1"/>
  <c r="P145" i="7"/>
  <c r="N145" i="7" s="1"/>
  <c r="O123" i="10"/>
  <c r="N123" i="10" s="1"/>
  <c r="O122" i="10"/>
  <c r="N122" i="10"/>
  <c r="N188" i="6"/>
  <c r="N198" i="10"/>
  <c r="N198" i="9"/>
  <c r="N198" i="8"/>
  <c r="N114" i="7"/>
  <c r="N198" i="1"/>
  <c r="P198" i="7"/>
  <c r="N198" i="7" s="1"/>
  <c r="P153" i="7"/>
  <c r="N153" i="7" s="1"/>
  <c r="P152" i="7"/>
  <c r="N152" i="7" s="1"/>
  <c r="P150" i="7"/>
  <c r="N150" i="7" s="1"/>
  <c r="P149" i="7"/>
  <c r="N149" i="7" s="1"/>
  <c r="P146" i="7"/>
  <c r="N146" i="7" s="1"/>
  <c r="P142" i="7"/>
  <c r="N142" i="7" s="1"/>
  <c r="P140" i="7"/>
  <c r="N140" i="7" s="1"/>
  <c r="P138" i="7"/>
  <c r="N138" i="7" s="1"/>
  <c r="P139" i="7"/>
  <c r="N139" i="7" s="1"/>
  <c r="P137" i="7"/>
  <c r="N137" i="7" s="1"/>
  <c r="P141" i="7"/>
  <c r="N141" i="7" s="1"/>
  <c r="P136" i="7"/>
  <c r="N136" i="7" s="1"/>
  <c r="P135" i="7"/>
  <c r="N135" i="7" s="1"/>
  <c r="P134" i="7"/>
  <c r="N134" i="7" s="1"/>
  <c r="P133" i="7"/>
  <c r="N133" i="7" s="1"/>
  <c r="N148" i="7"/>
  <c r="P132" i="7"/>
  <c r="N132" i="7" s="1"/>
  <c r="P131" i="7"/>
  <c r="N131" i="7" s="1"/>
  <c r="P130" i="7"/>
  <c r="N130" i="7" s="1"/>
  <c r="P128" i="7"/>
  <c r="N128" i="7" s="1"/>
  <c r="P126" i="7"/>
  <c r="N126" i="7" s="1"/>
  <c r="P125" i="7"/>
  <c r="N125" i="7" s="1"/>
  <c r="P123" i="7"/>
  <c r="N123" i="7" s="1"/>
  <c r="P122" i="7"/>
  <c r="N122" i="7" s="1"/>
  <c r="P121" i="7"/>
  <c r="N121" i="7" s="1"/>
  <c r="P120" i="7"/>
  <c r="N120" i="7" s="1"/>
  <c r="P118" i="7"/>
  <c r="N118" i="7" s="1"/>
  <c r="P117" i="7"/>
  <c r="N117" i="7" s="1"/>
  <c r="P115" i="7"/>
  <c r="N115" i="7" s="1"/>
  <c r="P114" i="7"/>
  <c r="P113" i="7"/>
  <c r="N113" i="7" s="1"/>
  <c r="P112" i="7"/>
  <c r="N112" i="7" s="1"/>
  <c r="P110" i="7"/>
  <c r="N110" i="7" s="1"/>
  <c r="P109" i="7"/>
  <c r="N109" i="7" s="1"/>
  <c r="P108" i="7"/>
  <c r="N108" i="7" s="1"/>
  <c r="P107" i="7"/>
  <c r="N107" i="7" s="1"/>
  <c r="P105" i="7"/>
  <c r="N105" i="7" s="1"/>
  <c r="P104" i="7"/>
  <c r="N104" i="7" s="1"/>
  <c r="P102" i="7"/>
  <c r="N102" i="7" s="1"/>
  <c r="P101" i="7"/>
  <c r="N101" i="7" s="1"/>
  <c r="P100" i="7"/>
  <c r="N100" i="7" s="1"/>
  <c r="P98" i="7"/>
  <c r="N98" i="7" s="1"/>
  <c r="P97" i="7"/>
  <c r="N97" i="7" s="1"/>
  <c r="P96" i="7"/>
  <c r="N96" i="7" s="1"/>
  <c r="P95" i="7"/>
  <c r="N95" i="7" s="1"/>
  <c r="P84" i="7"/>
  <c r="N84" i="7" s="1"/>
  <c r="P81" i="7"/>
  <c r="N81" i="7" s="1"/>
  <c r="P57" i="7"/>
  <c r="N57" i="7" s="1"/>
  <c r="O57" i="1"/>
  <c r="N57" i="1" s="1"/>
  <c r="O121" i="10"/>
  <c r="N121" i="10" s="1"/>
  <c r="O47" i="10" l="1"/>
  <c r="N47" i="10" s="1"/>
  <c r="O120" i="10"/>
  <c r="N120" i="10" s="1"/>
  <c r="O122" i="1" l="1"/>
  <c r="N122" i="1" s="1"/>
  <c r="O37" i="6"/>
  <c r="N37" i="6" s="1"/>
  <c r="O187" i="6"/>
  <c r="N187" i="6" s="1"/>
  <c r="O185" i="6"/>
  <c r="N185" i="6" s="1"/>
  <c r="O184" i="6"/>
  <c r="N184" i="6" s="1"/>
  <c r="O183" i="6"/>
  <c r="N183" i="6" s="1"/>
  <c r="O182" i="6"/>
  <c r="N182" i="6" s="1"/>
  <c r="O181" i="6"/>
  <c r="N181" i="6" s="1"/>
  <c r="O180" i="6"/>
  <c r="N180" i="6" s="1"/>
  <c r="O179" i="6"/>
  <c r="N179" i="6" s="1"/>
  <c r="O178" i="6"/>
  <c r="N178" i="6" s="1"/>
  <c r="O177" i="6"/>
  <c r="N177" i="6" s="1"/>
  <c r="O175" i="6"/>
  <c r="N175" i="6" s="1"/>
  <c r="O174" i="6"/>
  <c r="N174" i="6" s="1"/>
  <c r="O173" i="6"/>
  <c r="N173" i="6" s="1"/>
  <c r="O172" i="6"/>
  <c r="N172" i="6" s="1"/>
  <c r="O170" i="6"/>
  <c r="N170" i="6" s="1"/>
  <c r="O168" i="6"/>
  <c r="N168" i="6" s="1"/>
  <c r="O166" i="6"/>
  <c r="N166" i="6" s="1"/>
  <c r="O164" i="6"/>
  <c r="N164" i="6" s="1"/>
  <c r="O163" i="6"/>
  <c r="N163" i="6" s="1"/>
  <c r="O162" i="6"/>
  <c r="N162" i="6" s="1"/>
  <c r="O161" i="6"/>
  <c r="N161" i="6" s="1"/>
  <c r="O160" i="6"/>
  <c r="N160" i="6" s="1"/>
  <c r="O159" i="6"/>
  <c r="N159" i="6" s="1"/>
  <c r="O158" i="6"/>
  <c r="N158" i="6" s="1"/>
  <c r="O156" i="6"/>
  <c r="N156" i="6" s="1"/>
  <c r="O155" i="6"/>
  <c r="N155" i="6" s="1"/>
  <c r="O154" i="6"/>
  <c r="N154" i="6" s="1"/>
  <c r="O153" i="6"/>
  <c r="N153" i="6" s="1"/>
  <c r="O152" i="6"/>
  <c r="N152" i="6" s="1"/>
  <c r="O151" i="6"/>
  <c r="N151" i="6" s="1"/>
  <c r="O150" i="6"/>
  <c r="N150" i="6" s="1"/>
  <c r="O148" i="6"/>
  <c r="N148" i="6" s="1"/>
  <c r="O147" i="6"/>
  <c r="N147" i="6" s="1"/>
  <c r="O146" i="6"/>
  <c r="N146" i="6" s="1"/>
  <c r="O145" i="6"/>
  <c r="N145" i="6" s="1"/>
  <c r="O144" i="6"/>
  <c r="N144" i="6" s="1"/>
  <c r="O143" i="6"/>
  <c r="N143" i="6" s="1"/>
  <c r="O142" i="6"/>
  <c r="N142" i="6" s="1"/>
  <c r="O140" i="6"/>
  <c r="N140" i="6" s="1"/>
  <c r="O139" i="6"/>
  <c r="N139" i="6" s="1"/>
  <c r="O138" i="6"/>
  <c r="N138" i="6" s="1"/>
  <c r="O137" i="6"/>
  <c r="N137" i="6" s="1"/>
  <c r="O136" i="6"/>
  <c r="N136" i="6" s="1"/>
  <c r="O135" i="6"/>
  <c r="N135" i="6" s="1"/>
  <c r="O134" i="6"/>
  <c r="N134" i="6" s="1"/>
  <c r="O132" i="6"/>
  <c r="N132" i="6" s="1"/>
  <c r="O131" i="6"/>
  <c r="N131" i="6" s="1"/>
  <c r="O130" i="6"/>
  <c r="N130" i="6" s="1"/>
  <c r="O129" i="6"/>
  <c r="N129" i="6" s="1"/>
  <c r="O128" i="6"/>
  <c r="N128" i="6" s="1"/>
  <c r="O127" i="6"/>
  <c r="N127" i="6" s="1"/>
  <c r="O126" i="6"/>
  <c r="N126" i="6" s="1"/>
  <c r="O124" i="6"/>
  <c r="N124" i="6" s="1"/>
  <c r="O123" i="6"/>
  <c r="N123" i="6" s="1"/>
  <c r="O122" i="6"/>
  <c r="N122" i="6" s="1"/>
  <c r="O121" i="6"/>
  <c r="N121" i="6" s="1"/>
  <c r="O120" i="6"/>
  <c r="N120" i="6" s="1"/>
  <c r="O119" i="6"/>
  <c r="N119" i="6" s="1"/>
  <c r="O118" i="6"/>
  <c r="N118" i="6" s="1"/>
  <c r="O116" i="6"/>
  <c r="N116" i="6" s="1"/>
  <c r="O115" i="6"/>
  <c r="N115" i="6" s="1"/>
  <c r="O114" i="6"/>
  <c r="N114" i="6" s="1"/>
  <c r="O113" i="6"/>
  <c r="N113" i="6" s="1"/>
  <c r="O112" i="6"/>
  <c r="N112" i="6" s="1"/>
  <c r="O111" i="6"/>
  <c r="N111" i="6" s="1"/>
  <c r="O110" i="6"/>
  <c r="N110" i="6" s="1"/>
  <c r="O108" i="6"/>
  <c r="N108" i="6" s="1"/>
  <c r="O107" i="6"/>
  <c r="N107" i="6" s="1"/>
  <c r="O106" i="6"/>
  <c r="N106" i="6" s="1"/>
  <c r="O105" i="6"/>
  <c r="N105" i="6" s="1"/>
  <c r="O104" i="6"/>
  <c r="N104" i="6" s="1"/>
  <c r="O103" i="6"/>
  <c r="N103" i="6" s="1"/>
  <c r="O102" i="6"/>
  <c r="N102" i="6" s="1"/>
  <c r="O100" i="6"/>
  <c r="N100" i="6" s="1"/>
  <c r="O99" i="6"/>
  <c r="N99" i="6" s="1"/>
  <c r="O98" i="6"/>
  <c r="N98" i="6" s="1"/>
  <c r="O97" i="6"/>
  <c r="N97" i="6" s="1"/>
  <c r="O96" i="6"/>
  <c r="N96" i="6" s="1"/>
  <c r="O95" i="6"/>
  <c r="N95" i="6" s="1"/>
  <c r="O94" i="6"/>
  <c r="N94" i="6" s="1"/>
  <c r="O92" i="6"/>
  <c r="N92" i="6" s="1"/>
  <c r="O91" i="6"/>
  <c r="N91" i="6" s="1"/>
  <c r="O90" i="6"/>
  <c r="N90" i="6" s="1"/>
  <c r="O89" i="6"/>
  <c r="N89" i="6" s="1"/>
  <c r="O88" i="6"/>
  <c r="N88" i="6" s="1"/>
  <c r="O87" i="6"/>
  <c r="N87" i="6" s="1"/>
  <c r="O86" i="6"/>
  <c r="N86" i="6" s="1"/>
  <c r="O85" i="6"/>
  <c r="N85" i="6" s="1"/>
  <c r="O83" i="6"/>
  <c r="N83" i="6" s="1"/>
  <c r="O81" i="6"/>
  <c r="N81" i="6" s="1"/>
  <c r="O79" i="6"/>
  <c r="N79" i="6" s="1"/>
  <c r="O77" i="6"/>
  <c r="N77" i="6" s="1"/>
  <c r="O76" i="6"/>
  <c r="N76" i="6" s="1"/>
  <c r="O75" i="6"/>
  <c r="N75" i="6" s="1"/>
  <c r="O74" i="6"/>
  <c r="N74" i="6" s="1"/>
  <c r="O72" i="6"/>
  <c r="N72" i="6" s="1"/>
  <c r="O71" i="6"/>
  <c r="N71" i="6" s="1"/>
  <c r="O69" i="6"/>
  <c r="O65" i="6"/>
  <c r="N65" i="6" s="1"/>
  <c r="O63" i="6"/>
  <c r="N63" i="6" s="1"/>
  <c r="O61" i="6"/>
  <c r="N61" i="6" s="1"/>
  <c r="O59" i="6"/>
  <c r="N59" i="6" s="1"/>
  <c r="O58" i="6"/>
  <c r="N58" i="6" s="1"/>
  <c r="O56" i="6"/>
  <c r="N56" i="6" s="1"/>
  <c r="O55" i="6"/>
  <c r="N55" i="6" s="1"/>
  <c r="O53" i="6"/>
  <c r="N53" i="6" s="1"/>
  <c r="O51" i="6"/>
  <c r="N51" i="6" s="1"/>
  <c r="O50" i="6"/>
  <c r="N50" i="6" s="1"/>
  <c r="O48" i="6"/>
  <c r="N48" i="6" s="1"/>
  <c r="O47" i="6"/>
  <c r="N47" i="6" s="1"/>
  <c r="O45" i="6"/>
  <c r="N45" i="6" s="1"/>
  <c r="O44" i="6"/>
  <c r="N44" i="6" s="1"/>
  <c r="O42" i="6"/>
  <c r="N42" i="6" s="1"/>
  <c r="O40" i="6"/>
  <c r="N40" i="6" s="1"/>
  <c r="O39" i="6"/>
  <c r="N39" i="6" s="1"/>
  <c r="O197" i="10"/>
  <c r="O195" i="10"/>
  <c r="N195" i="10" s="1"/>
  <c r="O194" i="10"/>
  <c r="N194" i="10" s="1"/>
  <c r="O193" i="10"/>
  <c r="N193" i="10" s="1"/>
  <c r="O192" i="10"/>
  <c r="N192" i="10" s="1"/>
  <c r="O191" i="10"/>
  <c r="O190" i="10"/>
  <c r="O189" i="10"/>
  <c r="O188" i="10"/>
  <c r="N188" i="10" s="1"/>
  <c r="O187" i="10"/>
  <c r="O185" i="10"/>
  <c r="N185" i="10" s="1"/>
  <c r="O184" i="10"/>
  <c r="N184" i="10" s="1"/>
  <c r="O183" i="10"/>
  <c r="N183" i="10" s="1"/>
  <c r="O182" i="10"/>
  <c r="N182" i="10" s="1"/>
  <c r="O180" i="10"/>
  <c r="O178" i="10"/>
  <c r="O176" i="10"/>
  <c r="O174" i="10"/>
  <c r="O173" i="10"/>
  <c r="O172" i="10"/>
  <c r="O171" i="10"/>
  <c r="O170" i="10"/>
  <c r="O169" i="10"/>
  <c r="O168" i="10"/>
  <c r="O166" i="10"/>
  <c r="O165" i="10"/>
  <c r="O164" i="10"/>
  <c r="O163" i="10"/>
  <c r="O162" i="10"/>
  <c r="O161" i="10"/>
  <c r="O160" i="10"/>
  <c r="O158" i="10"/>
  <c r="O157" i="10"/>
  <c r="O156" i="10"/>
  <c r="O155" i="10"/>
  <c r="O154" i="10"/>
  <c r="O153" i="10"/>
  <c r="O152" i="10"/>
  <c r="O150" i="10"/>
  <c r="O149" i="10"/>
  <c r="O148" i="10"/>
  <c r="O147" i="10"/>
  <c r="O146" i="10"/>
  <c r="O145" i="10"/>
  <c r="O144" i="10"/>
  <c r="N144" i="10" s="1"/>
  <c r="O142" i="10"/>
  <c r="O141" i="10"/>
  <c r="O140" i="10"/>
  <c r="O139" i="10"/>
  <c r="O138" i="10"/>
  <c r="O137" i="10"/>
  <c r="O136" i="10"/>
  <c r="O134" i="10"/>
  <c r="O133" i="10"/>
  <c r="O132" i="10"/>
  <c r="O131" i="10"/>
  <c r="O130" i="10"/>
  <c r="O129" i="10"/>
  <c r="O128" i="10"/>
  <c r="O126" i="10"/>
  <c r="O125" i="10"/>
  <c r="O124" i="10"/>
  <c r="O118" i="10"/>
  <c r="O117" i="10"/>
  <c r="O116" i="10"/>
  <c r="O115" i="10"/>
  <c r="O114" i="10"/>
  <c r="O113" i="10"/>
  <c r="O112" i="10"/>
  <c r="O110" i="10"/>
  <c r="O109" i="10"/>
  <c r="O108" i="10"/>
  <c r="O107" i="10"/>
  <c r="O106" i="10"/>
  <c r="O105" i="10"/>
  <c r="O104" i="10"/>
  <c r="O102" i="10"/>
  <c r="O101" i="10"/>
  <c r="O100" i="10"/>
  <c r="O99" i="10"/>
  <c r="O98" i="10"/>
  <c r="O97" i="10"/>
  <c r="O96" i="10"/>
  <c r="O95" i="10"/>
  <c r="O93" i="10"/>
  <c r="O91" i="10"/>
  <c r="O89" i="10"/>
  <c r="O87" i="10"/>
  <c r="O86" i="10"/>
  <c r="O85" i="10"/>
  <c r="O84" i="10"/>
  <c r="O82" i="10"/>
  <c r="O81" i="10"/>
  <c r="O79" i="10"/>
  <c r="O75" i="10"/>
  <c r="O73" i="10"/>
  <c r="O71" i="10"/>
  <c r="O69" i="10"/>
  <c r="O68" i="10"/>
  <c r="O66" i="10"/>
  <c r="O65" i="10"/>
  <c r="O63" i="10"/>
  <c r="O61" i="10"/>
  <c r="O60" i="10"/>
  <c r="O58" i="10"/>
  <c r="O57" i="10"/>
  <c r="O55" i="10"/>
  <c r="O54" i="10"/>
  <c r="O52" i="10"/>
  <c r="O50" i="10"/>
  <c r="O49" i="10"/>
  <c r="O197" i="9"/>
  <c r="O195" i="9"/>
  <c r="N195" i="9" s="1"/>
  <c r="O194" i="9"/>
  <c r="N194" i="9" s="1"/>
  <c r="O193" i="9"/>
  <c r="N193" i="9" s="1"/>
  <c r="O192" i="9"/>
  <c r="N192" i="9" s="1"/>
  <c r="O191" i="9"/>
  <c r="O190" i="9"/>
  <c r="O189" i="9"/>
  <c r="O188" i="9"/>
  <c r="O187" i="9"/>
  <c r="O185" i="9"/>
  <c r="N185" i="9" s="1"/>
  <c r="O184" i="9"/>
  <c r="N184" i="9" s="1"/>
  <c r="O183" i="9"/>
  <c r="N183" i="9" s="1"/>
  <c r="O182" i="9"/>
  <c r="N182" i="9" s="1"/>
  <c r="O180" i="9"/>
  <c r="O178" i="9"/>
  <c r="O176" i="9"/>
  <c r="O174" i="9"/>
  <c r="O173" i="9"/>
  <c r="O172" i="9"/>
  <c r="O171" i="9"/>
  <c r="O170" i="9"/>
  <c r="O169" i="9"/>
  <c r="O168" i="9"/>
  <c r="O166" i="9"/>
  <c r="O165" i="9"/>
  <c r="O164" i="9"/>
  <c r="O163" i="9"/>
  <c r="O162" i="9"/>
  <c r="O161" i="9"/>
  <c r="O160" i="9"/>
  <c r="O158" i="9"/>
  <c r="O157" i="9"/>
  <c r="O156" i="9"/>
  <c r="O155" i="9"/>
  <c r="O154" i="9"/>
  <c r="O153" i="9"/>
  <c r="O152" i="9"/>
  <c r="O150" i="9"/>
  <c r="O149" i="9"/>
  <c r="O148" i="9"/>
  <c r="O147" i="9"/>
  <c r="O146" i="9"/>
  <c r="O145" i="9"/>
  <c r="O144" i="9"/>
  <c r="O142" i="9"/>
  <c r="O141" i="9"/>
  <c r="O140" i="9"/>
  <c r="O139" i="9"/>
  <c r="O138" i="9"/>
  <c r="O137" i="9"/>
  <c r="O136" i="9"/>
  <c r="O134" i="9"/>
  <c r="O133" i="9"/>
  <c r="O132" i="9"/>
  <c r="O131" i="9"/>
  <c r="O130" i="9"/>
  <c r="O129" i="9"/>
  <c r="O128" i="9"/>
  <c r="O126" i="9"/>
  <c r="O125" i="9"/>
  <c r="O124" i="9"/>
  <c r="O123" i="9"/>
  <c r="O122" i="9"/>
  <c r="O121" i="9"/>
  <c r="O120" i="9"/>
  <c r="O118" i="9"/>
  <c r="O117" i="9"/>
  <c r="O116" i="9"/>
  <c r="O115" i="9"/>
  <c r="O114" i="9"/>
  <c r="O113" i="9"/>
  <c r="O112" i="9"/>
  <c r="O110" i="9"/>
  <c r="O109" i="9"/>
  <c r="O108" i="9"/>
  <c r="O107" i="9"/>
  <c r="O106" i="9"/>
  <c r="O105" i="9"/>
  <c r="O104" i="9"/>
  <c r="O102" i="9"/>
  <c r="O101" i="9"/>
  <c r="O100" i="9"/>
  <c r="O99" i="9"/>
  <c r="O98" i="9"/>
  <c r="O97" i="9"/>
  <c r="O96" i="9"/>
  <c r="O95" i="9"/>
  <c r="O93" i="9"/>
  <c r="O91" i="9"/>
  <c r="O89" i="9"/>
  <c r="O87" i="9"/>
  <c r="O86" i="9"/>
  <c r="O85" i="9"/>
  <c r="O84" i="9"/>
  <c r="O82" i="9"/>
  <c r="O81" i="9"/>
  <c r="O79" i="9"/>
  <c r="O75" i="9"/>
  <c r="O73" i="9"/>
  <c r="O71" i="9"/>
  <c r="O69" i="9"/>
  <c r="O68" i="9"/>
  <c r="O66" i="9"/>
  <c r="O65" i="9"/>
  <c r="O63" i="9"/>
  <c r="O61" i="9"/>
  <c r="O60" i="9"/>
  <c r="O58" i="9"/>
  <c r="O57" i="9"/>
  <c r="O55" i="9"/>
  <c r="O54" i="9"/>
  <c r="O52" i="9"/>
  <c r="O50" i="9"/>
  <c r="O49" i="9"/>
  <c r="O47" i="9"/>
  <c r="O197" i="8"/>
  <c r="O195" i="8"/>
  <c r="N195" i="8" s="1"/>
  <c r="O194" i="8"/>
  <c r="N194" i="8" s="1"/>
  <c r="O193" i="8"/>
  <c r="N193" i="8" s="1"/>
  <c r="O192" i="8"/>
  <c r="N192" i="8" s="1"/>
  <c r="O191" i="8"/>
  <c r="O190" i="8"/>
  <c r="O189" i="8"/>
  <c r="O188" i="8"/>
  <c r="O187" i="8"/>
  <c r="O185" i="8"/>
  <c r="N185" i="8" s="1"/>
  <c r="O184" i="8"/>
  <c r="N184" i="8" s="1"/>
  <c r="O183" i="8"/>
  <c r="N183" i="8" s="1"/>
  <c r="O182" i="8"/>
  <c r="N182" i="8" s="1"/>
  <c r="O180" i="8"/>
  <c r="O178" i="8"/>
  <c r="O176" i="8"/>
  <c r="O174" i="8"/>
  <c r="O173" i="8"/>
  <c r="O172" i="8"/>
  <c r="O171" i="8"/>
  <c r="O170" i="8"/>
  <c r="O169" i="8"/>
  <c r="O168" i="8"/>
  <c r="O166" i="8"/>
  <c r="O165" i="8"/>
  <c r="O164" i="8"/>
  <c r="O163" i="8"/>
  <c r="O162" i="8"/>
  <c r="O161" i="8"/>
  <c r="O160" i="8"/>
  <c r="O158" i="8"/>
  <c r="O157" i="8"/>
  <c r="O156" i="8"/>
  <c r="O155" i="8"/>
  <c r="O154" i="8"/>
  <c r="O153" i="8"/>
  <c r="O152" i="8"/>
  <c r="O150" i="8"/>
  <c r="O149" i="8"/>
  <c r="O148" i="8"/>
  <c r="O147" i="8"/>
  <c r="O146" i="8"/>
  <c r="O145" i="8"/>
  <c r="O144" i="8"/>
  <c r="N144" i="8" s="1"/>
  <c r="O142" i="8"/>
  <c r="O141" i="8"/>
  <c r="O140" i="8"/>
  <c r="O139" i="8"/>
  <c r="O138" i="8"/>
  <c r="O137" i="8"/>
  <c r="O136" i="8"/>
  <c r="O134" i="8"/>
  <c r="O133" i="8"/>
  <c r="O132" i="8"/>
  <c r="O131" i="8"/>
  <c r="O130" i="8"/>
  <c r="O129" i="8"/>
  <c r="O128" i="8"/>
  <c r="O126" i="8"/>
  <c r="O125" i="8"/>
  <c r="O124" i="8"/>
  <c r="O123" i="8"/>
  <c r="O122" i="8"/>
  <c r="O121" i="8"/>
  <c r="O120" i="8"/>
  <c r="O118" i="8"/>
  <c r="O117" i="8"/>
  <c r="O116" i="8"/>
  <c r="O115" i="8"/>
  <c r="O114" i="8"/>
  <c r="O113" i="8"/>
  <c r="O112" i="8"/>
  <c r="O110" i="8"/>
  <c r="O109" i="8"/>
  <c r="O108" i="8"/>
  <c r="O107" i="8"/>
  <c r="O106" i="8"/>
  <c r="O105" i="8"/>
  <c r="O104" i="8"/>
  <c r="O102" i="8"/>
  <c r="O101" i="8"/>
  <c r="O100" i="8"/>
  <c r="O99" i="8"/>
  <c r="O98" i="8"/>
  <c r="O97" i="8"/>
  <c r="O96" i="8"/>
  <c r="O95" i="8"/>
  <c r="O93" i="8"/>
  <c r="O91" i="8"/>
  <c r="O89" i="8"/>
  <c r="O87" i="8"/>
  <c r="O86" i="8"/>
  <c r="O85" i="8"/>
  <c r="O84" i="8"/>
  <c r="O82" i="8"/>
  <c r="O81" i="8"/>
  <c r="O79" i="8"/>
  <c r="O75" i="8"/>
  <c r="O73" i="8"/>
  <c r="O71" i="8"/>
  <c r="O69" i="8"/>
  <c r="O68" i="8"/>
  <c r="O66" i="8"/>
  <c r="O65" i="8"/>
  <c r="O63" i="8"/>
  <c r="O61" i="8"/>
  <c r="O60" i="8"/>
  <c r="O58" i="8"/>
  <c r="O57" i="8"/>
  <c r="O55" i="8"/>
  <c r="O54" i="8"/>
  <c r="O52" i="8"/>
  <c r="O50" i="8"/>
  <c r="O49" i="8"/>
  <c r="O47" i="8"/>
  <c r="O197" i="7"/>
  <c r="O195" i="7"/>
  <c r="P195" i="7" s="1"/>
  <c r="N195" i="7" s="1"/>
  <c r="O194" i="7"/>
  <c r="P194" i="7" s="1"/>
  <c r="N194" i="7" s="1"/>
  <c r="O193" i="7"/>
  <c r="P193" i="7" s="1"/>
  <c r="N193" i="7" s="1"/>
  <c r="O192" i="7"/>
  <c r="P192" i="7" s="1"/>
  <c r="N192" i="7" s="1"/>
  <c r="O191" i="7"/>
  <c r="O190" i="7"/>
  <c r="O189" i="7"/>
  <c r="O188" i="7"/>
  <c r="O187" i="7"/>
  <c r="O185" i="7"/>
  <c r="P185" i="7" s="1"/>
  <c r="N185" i="7" s="1"/>
  <c r="O184" i="7"/>
  <c r="P184" i="7" s="1"/>
  <c r="N184" i="7" s="1"/>
  <c r="O183" i="7"/>
  <c r="P183" i="7" s="1"/>
  <c r="N183" i="7" s="1"/>
  <c r="O182" i="7"/>
  <c r="P182" i="7" s="1"/>
  <c r="N182" i="7" s="1"/>
  <c r="O180" i="7"/>
  <c r="O178" i="7"/>
  <c r="O176" i="7"/>
  <c r="O174" i="7"/>
  <c r="O173" i="7"/>
  <c r="O172" i="7"/>
  <c r="O171" i="7"/>
  <c r="O170" i="7"/>
  <c r="O169" i="7"/>
  <c r="O168" i="7"/>
  <c r="O166" i="7"/>
  <c r="O165" i="7"/>
  <c r="O164" i="7"/>
  <c r="O163" i="7"/>
  <c r="O162" i="7"/>
  <c r="O161" i="7"/>
  <c r="O160" i="7"/>
  <c r="O158" i="7"/>
  <c r="O157" i="7"/>
  <c r="O156" i="7"/>
  <c r="O155" i="7"/>
  <c r="O154" i="7"/>
  <c r="P129" i="7"/>
  <c r="P124" i="7"/>
  <c r="P116" i="7"/>
  <c r="P106" i="7"/>
  <c r="P99" i="7"/>
  <c r="P93" i="7"/>
  <c r="P91" i="7"/>
  <c r="P89" i="7"/>
  <c r="P87" i="7"/>
  <c r="P86" i="7"/>
  <c r="P85" i="7"/>
  <c r="P82" i="7"/>
  <c r="P79" i="7"/>
  <c r="P75" i="7"/>
  <c r="P73" i="7"/>
  <c r="P71" i="7"/>
  <c r="P69" i="7"/>
  <c r="P68" i="7"/>
  <c r="P66" i="7"/>
  <c r="P65" i="7"/>
  <c r="P63" i="7"/>
  <c r="P61" i="7"/>
  <c r="P60" i="7"/>
  <c r="P58" i="7"/>
  <c r="P55" i="7"/>
  <c r="P54" i="7"/>
  <c r="P52" i="7"/>
  <c r="P50" i="7"/>
  <c r="P49" i="7"/>
  <c r="P47" i="7"/>
  <c r="O126" i="1"/>
  <c r="N126" i="1" s="1"/>
  <c r="O125" i="1"/>
  <c r="N125" i="1" s="1"/>
  <c r="O124" i="1"/>
  <c r="N124" i="1" s="1"/>
  <c r="O123" i="1"/>
  <c r="N123" i="1" s="1"/>
  <c r="O120" i="1"/>
  <c r="N120" i="1" s="1"/>
  <c r="O121" i="1"/>
  <c r="N121" i="1" s="1"/>
  <c r="O185" i="1"/>
  <c r="N185" i="1" s="1"/>
  <c r="O184" i="1"/>
  <c r="N184" i="1" s="1"/>
  <c r="O183" i="1"/>
  <c r="N183" i="1" s="1"/>
  <c r="O182" i="1"/>
  <c r="N182" i="1" s="1"/>
  <c r="O195" i="1"/>
  <c r="N195" i="1" s="1"/>
  <c r="O194" i="1"/>
  <c r="N194" i="1" s="1"/>
  <c r="O193" i="1"/>
  <c r="N193" i="1" s="1"/>
  <c r="O192" i="1"/>
  <c r="N192" i="1" s="1"/>
  <c r="O79" i="1"/>
  <c r="N79" i="1" s="1"/>
  <c r="O67" i="6" l="1"/>
  <c r="N67" i="6" s="1"/>
  <c r="N69" i="6"/>
  <c r="N57" i="10"/>
  <c r="N152" i="10"/>
  <c r="N58" i="10"/>
  <c r="N71" i="10"/>
  <c r="N86" i="10"/>
  <c r="N98" i="10"/>
  <c r="N107" i="10"/>
  <c r="N116" i="10"/>
  <c r="N125" i="10"/>
  <c r="N134" i="10"/>
  <c r="N153" i="10"/>
  <c r="N162" i="10"/>
  <c r="N171" i="10"/>
  <c r="N191" i="10"/>
  <c r="N106" i="10"/>
  <c r="N60" i="10"/>
  <c r="N73" i="10"/>
  <c r="N87" i="10"/>
  <c r="N99" i="10"/>
  <c r="N108" i="10"/>
  <c r="N117" i="10"/>
  <c r="N126" i="10"/>
  <c r="N136" i="10"/>
  <c r="N145" i="10"/>
  <c r="N154" i="10"/>
  <c r="N163" i="10"/>
  <c r="N172" i="10"/>
  <c r="N69" i="10"/>
  <c r="N115" i="10"/>
  <c r="N190" i="10"/>
  <c r="N49" i="10"/>
  <c r="N61" i="10"/>
  <c r="N75" i="10"/>
  <c r="N89" i="10"/>
  <c r="N100" i="10"/>
  <c r="N109" i="10"/>
  <c r="N118" i="10"/>
  <c r="N128" i="10"/>
  <c r="N137" i="10"/>
  <c r="N146" i="10"/>
  <c r="N155" i="10"/>
  <c r="N164" i="10"/>
  <c r="N173" i="10"/>
  <c r="N142" i="10"/>
  <c r="N50" i="10"/>
  <c r="N63" i="10"/>
  <c r="O77" i="10"/>
  <c r="N79" i="10"/>
  <c r="N91" i="10"/>
  <c r="N101" i="10"/>
  <c r="N110" i="10"/>
  <c r="N129" i="10"/>
  <c r="N138" i="10"/>
  <c r="N147" i="10"/>
  <c r="N156" i="10"/>
  <c r="N165" i="10"/>
  <c r="N174" i="10"/>
  <c r="N187" i="10"/>
  <c r="N85" i="10"/>
  <c r="N161" i="10"/>
  <c r="N52" i="10"/>
  <c r="N65" i="10"/>
  <c r="N81" i="10"/>
  <c r="N93" i="10"/>
  <c r="N102" i="10"/>
  <c r="N112" i="10"/>
  <c r="N130" i="10"/>
  <c r="N139" i="10"/>
  <c r="N148" i="10"/>
  <c r="N157" i="10"/>
  <c r="N166" i="10"/>
  <c r="N176" i="10"/>
  <c r="N97" i="10"/>
  <c r="N133" i="10"/>
  <c r="N170" i="10"/>
  <c r="N54" i="10"/>
  <c r="N66" i="10"/>
  <c r="N82" i="10"/>
  <c r="N95" i="10"/>
  <c r="N104" i="10"/>
  <c r="N113" i="10"/>
  <c r="N131" i="10"/>
  <c r="N140" i="10"/>
  <c r="N149" i="10"/>
  <c r="N158" i="10"/>
  <c r="N168" i="10"/>
  <c r="N178" i="10"/>
  <c r="N197" i="10"/>
  <c r="N124" i="10"/>
  <c r="N55" i="10"/>
  <c r="N68" i="10"/>
  <c r="N84" i="10"/>
  <c r="N96" i="10"/>
  <c r="N105" i="10"/>
  <c r="N114" i="10"/>
  <c r="N132" i="10"/>
  <c r="N141" i="10"/>
  <c r="N150" i="10"/>
  <c r="N160" i="10"/>
  <c r="N169" i="10"/>
  <c r="N180" i="10"/>
  <c r="N189" i="10"/>
  <c r="N84" i="9"/>
  <c r="N132" i="9"/>
  <c r="N150" i="9"/>
  <c r="N57" i="9"/>
  <c r="N69" i="9"/>
  <c r="N85" i="9"/>
  <c r="N97" i="9"/>
  <c r="N106" i="9"/>
  <c r="N115" i="9"/>
  <c r="N124" i="9"/>
  <c r="N133" i="9"/>
  <c r="N142" i="9"/>
  <c r="N152" i="9"/>
  <c r="N161" i="9"/>
  <c r="N170" i="9"/>
  <c r="N191" i="9"/>
  <c r="N55" i="9"/>
  <c r="N105" i="9"/>
  <c r="N169" i="9"/>
  <c r="N98" i="9"/>
  <c r="N134" i="9"/>
  <c r="N47" i="9"/>
  <c r="N60" i="9"/>
  <c r="N73" i="9"/>
  <c r="N87" i="9"/>
  <c r="N99" i="9"/>
  <c r="N108" i="9"/>
  <c r="N117" i="9"/>
  <c r="N126" i="9"/>
  <c r="N136" i="9"/>
  <c r="N145" i="9"/>
  <c r="N154" i="9"/>
  <c r="N163" i="9"/>
  <c r="N172" i="9"/>
  <c r="N123" i="9"/>
  <c r="N190" i="9"/>
  <c r="N58" i="9"/>
  <c r="N49" i="9"/>
  <c r="N61" i="9"/>
  <c r="N75" i="9"/>
  <c r="N89" i="9"/>
  <c r="N100" i="9"/>
  <c r="N109" i="9"/>
  <c r="N118" i="9"/>
  <c r="N128" i="9"/>
  <c r="N137" i="9"/>
  <c r="N146" i="9"/>
  <c r="N155" i="9"/>
  <c r="N164" i="9"/>
  <c r="N173" i="9"/>
  <c r="N68" i="9"/>
  <c r="N141" i="9"/>
  <c r="N107" i="9"/>
  <c r="N153" i="9"/>
  <c r="N50" i="9"/>
  <c r="N63" i="9"/>
  <c r="O77" i="9"/>
  <c r="N79" i="9"/>
  <c r="N91" i="9"/>
  <c r="N101" i="9"/>
  <c r="N110" i="9"/>
  <c r="N120" i="9"/>
  <c r="N129" i="9"/>
  <c r="N138" i="9"/>
  <c r="N147" i="9"/>
  <c r="N156" i="9"/>
  <c r="N165" i="9"/>
  <c r="N174" i="9"/>
  <c r="N187" i="9"/>
  <c r="N96" i="9"/>
  <c r="N180" i="9"/>
  <c r="N86" i="9"/>
  <c r="N125" i="9"/>
  <c r="N162" i="9"/>
  <c r="N52" i="9"/>
  <c r="N65" i="9"/>
  <c r="N81" i="9"/>
  <c r="N93" i="9"/>
  <c r="N102" i="9"/>
  <c r="N112" i="9"/>
  <c r="N121" i="9"/>
  <c r="N130" i="9"/>
  <c r="N139" i="9"/>
  <c r="N148" i="9"/>
  <c r="N157" i="9"/>
  <c r="N166" i="9"/>
  <c r="N176" i="9"/>
  <c r="N188" i="9"/>
  <c r="N197" i="9"/>
  <c r="N114" i="9"/>
  <c r="N160" i="9"/>
  <c r="N71" i="9"/>
  <c r="N116" i="9"/>
  <c r="N144" i="9"/>
  <c r="N171" i="9"/>
  <c r="N54" i="9"/>
  <c r="N66" i="9"/>
  <c r="N82" i="9"/>
  <c r="N95" i="9"/>
  <c r="N104" i="9"/>
  <c r="N113" i="9"/>
  <c r="N122" i="9"/>
  <c r="N131" i="9"/>
  <c r="N140" i="9"/>
  <c r="N149" i="9"/>
  <c r="N158" i="9"/>
  <c r="N168" i="9"/>
  <c r="N178" i="9"/>
  <c r="N189" i="9"/>
  <c r="N55" i="8"/>
  <c r="N123" i="8"/>
  <c r="N190" i="8"/>
  <c r="N97" i="8"/>
  <c r="N133" i="8"/>
  <c r="N161" i="8"/>
  <c r="N58" i="8"/>
  <c r="N71" i="8"/>
  <c r="N86" i="8"/>
  <c r="N98" i="8"/>
  <c r="N107" i="8"/>
  <c r="N116" i="8"/>
  <c r="N125" i="8"/>
  <c r="N134" i="8"/>
  <c r="N153" i="8"/>
  <c r="N162" i="8"/>
  <c r="N171" i="8"/>
  <c r="N96" i="8"/>
  <c r="N150" i="8"/>
  <c r="N85" i="8"/>
  <c r="N170" i="8"/>
  <c r="N47" i="8"/>
  <c r="N60" i="8"/>
  <c r="N73" i="8"/>
  <c r="N87" i="8"/>
  <c r="N99" i="8"/>
  <c r="N108" i="8"/>
  <c r="N117" i="8"/>
  <c r="N126" i="8"/>
  <c r="N136" i="8"/>
  <c r="N145" i="8"/>
  <c r="N154" i="8"/>
  <c r="N163" i="8"/>
  <c r="N172" i="8"/>
  <c r="N114" i="8"/>
  <c r="N180" i="8"/>
  <c r="N106" i="8"/>
  <c r="N142" i="8"/>
  <c r="N49" i="8"/>
  <c r="N61" i="8"/>
  <c r="N75" i="8"/>
  <c r="N89" i="8"/>
  <c r="N100" i="8"/>
  <c r="N109" i="8"/>
  <c r="N118" i="8"/>
  <c r="N128" i="8"/>
  <c r="N137" i="8"/>
  <c r="N146" i="8"/>
  <c r="N155" i="8"/>
  <c r="N164" i="8"/>
  <c r="N173" i="8"/>
  <c r="N68" i="8"/>
  <c r="N169" i="8"/>
  <c r="N124" i="8"/>
  <c r="N191" i="8"/>
  <c r="N50" i="8"/>
  <c r="N63" i="8"/>
  <c r="O77" i="8"/>
  <c r="N79" i="8"/>
  <c r="N91" i="8"/>
  <c r="N101" i="8"/>
  <c r="N110" i="8"/>
  <c r="N120" i="8"/>
  <c r="N129" i="8"/>
  <c r="N138" i="8"/>
  <c r="N147" i="8"/>
  <c r="N156" i="8"/>
  <c r="N165" i="8"/>
  <c r="N174" i="8"/>
  <c r="N187" i="8"/>
  <c r="N105" i="8"/>
  <c r="N132" i="8"/>
  <c r="N160" i="8"/>
  <c r="N69" i="8"/>
  <c r="N52" i="8"/>
  <c r="N65" i="8"/>
  <c r="N81" i="8"/>
  <c r="N93" i="8"/>
  <c r="N102" i="8"/>
  <c r="N112" i="8"/>
  <c r="N121" i="8"/>
  <c r="N130" i="8"/>
  <c r="N139" i="8"/>
  <c r="N148" i="8"/>
  <c r="N157" i="8"/>
  <c r="N166" i="8"/>
  <c r="N176" i="8"/>
  <c r="N188" i="8"/>
  <c r="N197" i="8"/>
  <c r="N84" i="8"/>
  <c r="N141" i="8"/>
  <c r="N57" i="8"/>
  <c r="N115" i="8"/>
  <c r="N152" i="8"/>
  <c r="N54" i="8"/>
  <c r="N66" i="8"/>
  <c r="N82" i="8"/>
  <c r="N95" i="8"/>
  <c r="N104" i="8"/>
  <c r="N113" i="8"/>
  <c r="N122" i="8"/>
  <c r="N131" i="8"/>
  <c r="N140" i="8"/>
  <c r="N149" i="8"/>
  <c r="N158" i="8"/>
  <c r="N168" i="8"/>
  <c r="N178" i="8"/>
  <c r="N189" i="8"/>
  <c r="N65" i="7"/>
  <c r="N82" i="7"/>
  <c r="N93" i="7"/>
  <c r="P169" i="7"/>
  <c r="N169" i="7" s="1"/>
  <c r="N66" i="7"/>
  <c r="P170" i="7"/>
  <c r="N170" i="7" s="1"/>
  <c r="N68" i="7"/>
  <c r="P162" i="7"/>
  <c r="N162" i="7" s="1"/>
  <c r="P171" i="7"/>
  <c r="N171" i="7" s="1"/>
  <c r="P160" i="7"/>
  <c r="N160" i="7" s="1"/>
  <c r="N54" i="7"/>
  <c r="P161" i="7"/>
  <c r="N161" i="7" s="1"/>
  <c r="P191" i="7"/>
  <c r="N191" i="7" s="1"/>
  <c r="N55" i="7"/>
  <c r="N69" i="7"/>
  <c r="N85" i="7"/>
  <c r="N106" i="7"/>
  <c r="N124" i="7"/>
  <c r="P154" i="7"/>
  <c r="N154" i="7" s="1"/>
  <c r="P163" i="7"/>
  <c r="N163" i="7" s="1"/>
  <c r="P172" i="7"/>
  <c r="N172" i="7" s="1"/>
  <c r="P190" i="7"/>
  <c r="N190" i="7" s="1"/>
  <c r="N58" i="7"/>
  <c r="P180" i="7"/>
  <c r="N180" i="7" s="1"/>
  <c r="N71" i="7"/>
  <c r="P164" i="7"/>
  <c r="N164" i="7" s="1"/>
  <c r="N87" i="7"/>
  <c r="N60" i="7"/>
  <c r="N99" i="7"/>
  <c r="P165" i="7"/>
  <c r="N165" i="7" s="1"/>
  <c r="P174" i="7"/>
  <c r="N174" i="7" s="1"/>
  <c r="N49" i="7"/>
  <c r="N61" i="7"/>
  <c r="N75" i="7"/>
  <c r="N89" i="7"/>
  <c r="P157" i="7"/>
  <c r="N157" i="7" s="1"/>
  <c r="P166" i="7"/>
  <c r="N166" i="7" s="1"/>
  <c r="P176" i="7"/>
  <c r="N176" i="7" s="1"/>
  <c r="P188" i="7"/>
  <c r="N188" i="7" s="1"/>
  <c r="P197" i="7"/>
  <c r="N197" i="7" s="1"/>
  <c r="N52" i="7"/>
  <c r="N86" i="7"/>
  <c r="N116" i="7"/>
  <c r="P155" i="7"/>
  <c r="N155" i="7" s="1"/>
  <c r="P173" i="7"/>
  <c r="N173" i="7" s="1"/>
  <c r="N47" i="7"/>
  <c r="N73" i="7"/>
  <c r="P156" i="7"/>
  <c r="N156" i="7" s="1"/>
  <c r="P187" i="7"/>
  <c r="N187" i="7" s="1"/>
  <c r="N50" i="7"/>
  <c r="N63" i="7"/>
  <c r="P77" i="7"/>
  <c r="N77" i="7" s="1"/>
  <c r="N79" i="7"/>
  <c r="N91" i="7"/>
  <c r="N129" i="7"/>
  <c r="P158" i="7"/>
  <c r="N158" i="7" s="1"/>
  <c r="P168" i="7"/>
  <c r="N168" i="7" s="1"/>
  <c r="P178" i="7"/>
  <c r="N178" i="7" s="1"/>
  <c r="P189" i="7"/>
  <c r="N189" i="7" s="1"/>
  <c r="O186" i="7"/>
  <c r="P186" i="7" s="1"/>
  <c r="N186" i="7" s="1"/>
  <c r="O196" i="9"/>
  <c r="O176" i="6"/>
  <c r="N176" i="6" s="1"/>
  <c r="O186" i="6"/>
  <c r="N186" i="6" s="1"/>
  <c r="O196" i="10"/>
  <c r="O186" i="10"/>
  <c r="N186" i="10" s="1"/>
  <c r="O186" i="9"/>
  <c r="O186" i="8"/>
  <c r="N186" i="8" s="1"/>
  <c r="O196" i="8"/>
  <c r="O196" i="7"/>
  <c r="O196" i="1"/>
  <c r="N77" i="10" l="1"/>
  <c r="N196" i="10"/>
  <c r="N196" i="9"/>
  <c r="N186" i="9"/>
  <c r="N77" i="9"/>
  <c r="N77" i="8"/>
  <c r="N196" i="8"/>
  <c r="P196" i="7"/>
  <c r="N196" i="7" s="1"/>
  <c r="N196" i="1"/>
  <c r="O93" i="1"/>
  <c r="N93" i="1" s="1"/>
  <c r="O91" i="1"/>
  <c r="N91" i="1" s="1"/>
  <c r="O89" i="1"/>
  <c r="N89" i="1" s="1"/>
  <c r="O87" i="1"/>
  <c r="N87" i="1" s="1"/>
  <c r="O86" i="1"/>
  <c r="N86" i="1" s="1"/>
  <c r="O85" i="1"/>
  <c r="N85" i="1" s="1"/>
  <c r="O82" i="1"/>
  <c r="N82" i="1" s="1"/>
  <c r="O81" i="1"/>
  <c r="N81" i="1" s="1"/>
  <c r="O84" i="1"/>
  <c r="N84" i="1" s="1"/>
  <c r="O75" i="1"/>
  <c r="N75" i="1" s="1"/>
  <c r="O71" i="1"/>
  <c r="N71" i="1" s="1"/>
  <c r="O186" i="1" l="1"/>
  <c r="O77" i="1"/>
  <c r="N77" i="1" s="1"/>
  <c r="N186" i="1" l="1"/>
  <c r="O61" i="1"/>
  <c r="N61" i="1" s="1"/>
  <c r="O197" i="1"/>
  <c r="N197" i="1" s="1"/>
  <c r="O187" i="1"/>
  <c r="O191" i="1"/>
  <c r="N191" i="1" s="1"/>
  <c r="O189" i="1"/>
  <c r="O190" i="1"/>
  <c r="O188" i="1"/>
  <c r="O176" i="1"/>
  <c r="N176" i="1" s="1"/>
  <c r="O96" i="1"/>
  <c r="N96" i="1" s="1"/>
  <c r="N187" i="1" l="1"/>
  <c r="N189" i="1"/>
  <c r="N188" i="1"/>
  <c r="N190" i="1"/>
  <c r="O173" i="1"/>
  <c r="O172" i="1"/>
  <c r="O174" i="1"/>
  <c r="O171" i="1"/>
  <c r="O170" i="1"/>
  <c r="O169" i="1"/>
  <c r="O168" i="1"/>
  <c r="N171" i="1" l="1"/>
  <c r="N168" i="1"/>
  <c r="N170" i="1"/>
  <c r="N174" i="1"/>
  <c r="N172" i="1"/>
  <c r="N169" i="1"/>
  <c r="N173" i="1"/>
  <c r="O95" i="1"/>
  <c r="O180" i="1"/>
  <c r="O178" i="1"/>
  <c r="O166" i="1"/>
  <c r="O165" i="1"/>
  <c r="O164" i="1"/>
  <c r="O163" i="1"/>
  <c r="O162" i="1"/>
  <c r="O161" i="1"/>
  <c r="O160" i="1"/>
  <c r="O158" i="1"/>
  <c r="O157" i="1"/>
  <c r="O156" i="1"/>
  <c r="O155" i="1"/>
  <c r="O154" i="1"/>
  <c r="O153" i="1"/>
  <c r="O152" i="1"/>
  <c r="O150" i="1"/>
  <c r="O149" i="1"/>
  <c r="O148" i="1"/>
  <c r="O147" i="1"/>
  <c r="O146" i="1"/>
  <c r="O145" i="1"/>
  <c r="O144" i="1"/>
  <c r="N144" i="1" s="1"/>
  <c r="O142" i="1"/>
  <c r="O141" i="1"/>
  <c r="O140" i="1"/>
  <c r="O139" i="1"/>
  <c r="O138" i="1"/>
  <c r="O137" i="1"/>
  <c r="O136" i="1"/>
  <c r="O134" i="1"/>
  <c r="O133" i="1"/>
  <c r="O132" i="1"/>
  <c r="O131" i="1"/>
  <c r="O130" i="1"/>
  <c r="O129" i="1"/>
  <c r="O128" i="1"/>
  <c r="O118" i="1"/>
  <c r="O117" i="1"/>
  <c r="O116" i="1"/>
  <c r="O115" i="1"/>
  <c r="O114" i="1"/>
  <c r="O113" i="1"/>
  <c r="O112" i="1"/>
  <c r="O110" i="1"/>
  <c r="O109" i="1"/>
  <c r="O108" i="1"/>
  <c r="O107" i="1"/>
  <c r="O106" i="1"/>
  <c r="O105" i="1"/>
  <c r="O104" i="1"/>
  <c r="O102" i="1"/>
  <c r="O101" i="1"/>
  <c r="O100" i="1"/>
  <c r="O99" i="1"/>
  <c r="O98" i="1"/>
  <c r="O97" i="1"/>
  <c r="O73" i="1"/>
  <c r="O69" i="1"/>
  <c r="O68" i="1"/>
  <c r="O66" i="1"/>
  <c r="O65" i="1"/>
  <c r="O63" i="1"/>
  <c r="O60" i="1"/>
  <c r="O58" i="1"/>
  <c r="O55" i="1"/>
  <c r="O54" i="1"/>
  <c r="O52" i="1"/>
  <c r="O50" i="1"/>
  <c r="O49" i="1"/>
  <c r="O47" i="1"/>
  <c r="C9" i="6"/>
  <c r="G19" i="10"/>
  <c r="G19" i="9"/>
  <c r="G19" i="8"/>
  <c r="G19" i="7"/>
  <c r="G19" i="1"/>
  <c r="C19" i="10"/>
  <c r="C19" i="9"/>
  <c r="C19" i="8"/>
  <c r="C19" i="7"/>
  <c r="C19" i="1"/>
  <c r="C34" i="6"/>
  <c r="C29" i="6"/>
  <c r="C25" i="6" s="1"/>
  <c r="C24" i="6"/>
  <c r="C20" i="6" s="1"/>
  <c r="C19" i="6"/>
  <c r="C15" i="6" s="1"/>
  <c r="G44" i="1"/>
  <c r="G40" i="1" s="1"/>
  <c r="G39" i="1"/>
  <c r="G35" i="1" s="1"/>
  <c r="G34" i="1"/>
  <c r="G30" i="1" s="1"/>
  <c r="G29" i="1"/>
  <c r="G25" i="1" s="1"/>
  <c r="G44" i="7"/>
  <c r="G40" i="7" s="1"/>
  <c r="G39" i="7"/>
  <c r="G35" i="7" s="1"/>
  <c r="G34" i="7"/>
  <c r="G30" i="7" s="1"/>
  <c r="G29" i="7"/>
  <c r="G25" i="7" s="1"/>
  <c r="G44" i="8"/>
  <c r="G40" i="8" s="1"/>
  <c r="G39" i="8"/>
  <c r="G35" i="8" s="1"/>
  <c r="G34" i="8"/>
  <c r="G30" i="8" s="1"/>
  <c r="G29" i="8"/>
  <c r="G25" i="8" s="1"/>
  <c r="G44" i="10"/>
  <c r="G40" i="10" s="1"/>
  <c r="G39" i="10"/>
  <c r="G35" i="10" s="1"/>
  <c r="G34" i="10"/>
  <c r="G30" i="10" s="1"/>
  <c r="G29" i="10"/>
  <c r="G25" i="10" s="1"/>
  <c r="C44" i="10"/>
  <c r="D41" i="10"/>
  <c r="C39" i="10"/>
  <c r="C35" i="10" s="1"/>
  <c r="C34" i="10"/>
  <c r="C30" i="10" s="1"/>
  <c r="C29" i="10"/>
  <c r="D27" i="10"/>
  <c r="D26" i="10"/>
  <c r="G44" i="9"/>
  <c r="G40" i="9" s="1"/>
  <c r="C44" i="9"/>
  <c r="D41" i="9"/>
  <c r="G39" i="9"/>
  <c r="G35" i="9" s="1"/>
  <c r="C39" i="9"/>
  <c r="C35" i="9" s="1"/>
  <c r="G34" i="9"/>
  <c r="G30" i="9" s="1"/>
  <c r="C34" i="9"/>
  <c r="C30" i="9" s="1"/>
  <c r="G29" i="9"/>
  <c r="G25" i="9" s="1"/>
  <c r="C29" i="9"/>
  <c r="D27" i="9"/>
  <c r="D26" i="9"/>
  <c r="C44" i="8"/>
  <c r="D41" i="8"/>
  <c r="C39" i="8"/>
  <c r="C35" i="8" s="1"/>
  <c r="C34" i="8"/>
  <c r="C30" i="8" s="1"/>
  <c r="C29" i="8"/>
  <c r="C25" i="8" s="1"/>
  <c r="D27" i="8"/>
  <c r="D26" i="8"/>
  <c r="C44" i="7"/>
  <c r="D41" i="7"/>
  <c r="C39" i="7"/>
  <c r="C35" i="7" s="1"/>
  <c r="C34" i="7"/>
  <c r="C30" i="7" s="1"/>
  <c r="C29" i="7"/>
  <c r="D27" i="7"/>
  <c r="D26" i="7"/>
  <c r="C44" i="1"/>
  <c r="O127" i="1" s="1"/>
  <c r="N127" i="1" s="1"/>
  <c r="C39" i="1"/>
  <c r="C35" i="1" s="1"/>
  <c r="C34" i="1"/>
  <c r="C30" i="1" s="1"/>
  <c r="D27" i="1"/>
  <c r="D26" i="1"/>
  <c r="C29" i="1"/>
  <c r="P111" i="7" l="1"/>
  <c r="N111" i="7" s="1"/>
  <c r="P143" i="7"/>
  <c r="N143" i="7" s="1"/>
  <c r="P127" i="7"/>
  <c r="N127" i="7" s="1"/>
  <c r="P151" i="7"/>
  <c r="N151" i="7" s="1"/>
  <c r="P103" i="7"/>
  <c r="N103" i="7" s="1"/>
  <c r="N100" i="1"/>
  <c r="N109" i="1"/>
  <c r="N118" i="1"/>
  <c r="N128" i="1"/>
  <c r="N137" i="1"/>
  <c r="N146" i="1"/>
  <c r="N155" i="1"/>
  <c r="N164" i="1"/>
  <c r="N95" i="1"/>
  <c r="N52" i="1"/>
  <c r="N66" i="1"/>
  <c r="N101" i="1"/>
  <c r="N110" i="1"/>
  <c r="N129" i="1"/>
  <c r="N138" i="1"/>
  <c r="N147" i="1"/>
  <c r="N156" i="1"/>
  <c r="N165" i="1"/>
  <c r="N54" i="1"/>
  <c r="N68" i="1"/>
  <c r="N102" i="1"/>
  <c r="N112" i="1"/>
  <c r="N130" i="1"/>
  <c r="N139" i="1"/>
  <c r="N148" i="1"/>
  <c r="N157" i="1"/>
  <c r="N166" i="1"/>
  <c r="N65" i="1"/>
  <c r="N55" i="1"/>
  <c r="N69" i="1"/>
  <c r="N104" i="1"/>
  <c r="N113" i="1"/>
  <c r="N131" i="1"/>
  <c r="N140" i="1"/>
  <c r="N149" i="1"/>
  <c r="N158" i="1"/>
  <c r="N58" i="1"/>
  <c r="N105" i="1"/>
  <c r="N114" i="1"/>
  <c r="N132" i="1"/>
  <c r="N141" i="1"/>
  <c r="N150" i="1"/>
  <c r="N160" i="1"/>
  <c r="N178" i="1"/>
  <c r="N60" i="1"/>
  <c r="N73" i="1"/>
  <c r="N97" i="1"/>
  <c r="N106" i="1"/>
  <c r="N115" i="1"/>
  <c r="N133" i="1"/>
  <c r="N142" i="1"/>
  <c r="N152" i="1"/>
  <c r="N161" i="1"/>
  <c r="N180" i="1"/>
  <c r="N50" i="1"/>
  <c r="N47" i="1"/>
  <c r="N98" i="1"/>
  <c r="N107" i="1"/>
  <c r="N116" i="1"/>
  <c r="N134" i="1"/>
  <c r="N153" i="1"/>
  <c r="N162" i="1"/>
  <c r="N49" i="1"/>
  <c r="N63" i="1"/>
  <c r="N99" i="1"/>
  <c r="N108" i="1"/>
  <c r="N117" i="1"/>
  <c r="N136" i="1"/>
  <c r="N145" i="1"/>
  <c r="N154" i="1"/>
  <c r="N163" i="1"/>
  <c r="C30" i="6"/>
  <c r="C14" i="6" s="1"/>
  <c r="O165" i="6"/>
  <c r="N165" i="6" s="1"/>
  <c r="O157" i="6"/>
  <c r="N157" i="6" s="1"/>
  <c r="O149" i="6"/>
  <c r="N149" i="6" s="1"/>
  <c r="O141" i="6"/>
  <c r="N141" i="6" s="1"/>
  <c r="O133" i="6"/>
  <c r="N133" i="6" s="1"/>
  <c r="O125" i="6"/>
  <c r="N125" i="6" s="1"/>
  <c r="O117" i="6"/>
  <c r="N117" i="6" s="1"/>
  <c r="O109" i="6"/>
  <c r="N109" i="6" s="1"/>
  <c r="O101" i="6"/>
  <c r="N101" i="6" s="1"/>
  <c r="O93" i="6"/>
  <c r="N93" i="6" s="1"/>
  <c r="O175" i="10"/>
  <c r="O167" i="10"/>
  <c r="O159" i="10"/>
  <c r="O151" i="10"/>
  <c r="O143" i="10"/>
  <c r="O135" i="10"/>
  <c r="O127" i="10"/>
  <c r="O119" i="10"/>
  <c r="O111" i="10"/>
  <c r="O103" i="10"/>
  <c r="D30" i="9"/>
  <c r="O127" i="9"/>
  <c r="O151" i="9"/>
  <c r="O119" i="9"/>
  <c r="O159" i="9"/>
  <c r="O175" i="9"/>
  <c r="O143" i="9"/>
  <c r="O111" i="9"/>
  <c r="O167" i="9"/>
  <c r="O135" i="9"/>
  <c r="O103" i="9"/>
  <c r="O175" i="8"/>
  <c r="O167" i="8"/>
  <c r="O159" i="8"/>
  <c r="O151" i="8"/>
  <c r="O143" i="8"/>
  <c r="O135" i="8"/>
  <c r="O127" i="8"/>
  <c r="O119" i="8"/>
  <c r="O111" i="8"/>
  <c r="O103" i="8"/>
  <c r="P119" i="7"/>
  <c r="O167" i="7"/>
  <c r="O175" i="7"/>
  <c r="O159" i="7"/>
  <c r="D29" i="7"/>
  <c r="D35" i="10"/>
  <c r="C40" i="10"/>
  <c r="D40" i="10" s="1"/>
  <c r="C40" i="9"/>
  <c r="D40" i="9" s="1"/>
  <c r="C40" i="7"/>
  <c r="D40" i="7" s="1"/>
  <c r="C40" i="8"/>
  <c r="D40" i="8" s="1"/>
  <c r="C40" i="1"/>
  <c r="D40" i="1" s="1"/>
  <c r="O175" i="1"/>
  <c r="O111" i="1"/>
  <c r="O119" i="1"/>
  <c r="O135" i="1"/>
  <c r="O143" i="1"/>
  <c r="O151" i="1"/>
  <c r="O159" i="1"/>
  <c r="O167" i="1"/>
  <c r="O103" i="1"/>
  <c r="G24" i="1"/>
  <c r="H30" i="1" s="1"/>
  <c r="G24" i="7"/>
  <c r="H25" i="7" s="1"/>
  <c r="D30" i="7"/>
  <c r="D35" i="7"/>
  <c r="G24" i="8"/>
  <c r="H40" i="8" s="1"/>
  <c r="D30" i="8"/>
  <c r="D35" i="8"/>
  <c r="D29" i="9"/>
  <c r="D35" i="9"/>
  <c r="G24" i="10"/>
  <c r="H25" i="10" s="1"/>
  <c r="D29" i="10"/>
  <c r="D30" i="10"/>
  <c r="C25" i="10"/>
  <c r="G24" i="9"/>
  <c r="H40" i="9" s="1"/>
  <c r="C25" i="9"/>
  <c r="D25" i="8"/>
  <c r="D29" i="8"/>
  <c r="C25" i="7"/>
  <c r="D29" i="1"/>
  <c r="D30" i="1"/>
  <c r="C25" i="1"/>
  <c r="N111" i="10" l="1"/>
  <c r="N175" i="10"/>
  <c r="N167" i="10"/>
  <c r="N127" i="10"/>
  <c r="N135" i="10"/>
  <c r="N143" i="10"/>
  <c r="N119" i="10"/>
  <c r="N103" i="10"/>
  <c r="N151" i="10"/>
  <c r="N159" i="10"/>
  <c r="N111" i="9"/>
  <c r="N175" i="9"/>
  <c r="N159" i="9"/>
  <c r="N119" i="9"/>
  <c r="N103" i="9"/>
  <c r="N151" i="9"/>
  <c r="N135" i="9"/>
  <c r="N143" i="9"/>
  <c r="N127" i="9"/>
  <c r="N167" i="9"/>
  <c r="N151" i="8"/>
  <c r="N159" i="8"/>
  <c r="N143" i="8"/>
  <c r="N103" i="8"/>
  <c r="N167" i="8"/>
  <c r="N111" i="8"/>
  <c r="N119" i="8"/>
  <c r="N175" i="8"/>
  <c r="N127" i="8"/>
  <c r="N135" i="8"/>
  <c r="P167" i="7"/>
  <c r="N167" i="7" s="1"/>
  <c r="P159" i="7"/>
  <c r="N159" i="7" s="1"/>
  <c r="P175" i="7"/>
  <c r="N175" i="7" s="1"/>
  <c r="N119" i="7"/>
  <c r="N103" i="1"/>
  <c r="N143" i="1"/>
  <c r="N135" i="1"/>
  <c r="N119" i="1"/>
  <c r="N111" i="1"/>
  <c r="N167" i="1"/>
  <c r="N175" i="1"/>
  <c r="N159" i="1"/>
  <c r="N151" i="1"/>
  <c r="H25" i="9"/>
  <c r="C24" i="8"/>
  <c r="D24" i="8" s="1"/>
  <c r="C24" i="1"/>
  <c r="H25" i="8"/>
  <c r="H25" i="1"/>
  <c r="H40" i="1"/>
  <c r="H35" i="1"/>
  <c r="H40" i="7"/>
  <c r="H35" i="7"/>
  <c r="H30" i="7"/>
  <c r="H35" i="8"/>
  <c r="H30" i="8"/>
  <c r="H40" i="10"/>
  <c r="H30" i="10"/>
  <c r="H35" i="10"/>
  <c r="C24" i="10"/>
  <c r="D24" i="10" s="1"/>
  <c r="D25" i="10"/>
  <c r="H30" i="9"/>
  <c r="C24" i="9"/>
  <c r="D24" i="9" s="1"/>
  <c r="D25" i="9"/>
  <c r="H35" i="9"/>
  <c r="C24" i="7"/>
  <c r="D24" i="7" s="1"/>
  <c r="D25" i="7"/>
  <c r="D20" i="9" l="1"/>
  <c r="D21" i="9"/>
  <c r="D22" i="9"/>
  <c r="D23" i="9"/>
  <c r="D23" i="7"/>
  <c r="D20" i="8"/>
  <c r="D21" i="8"/>
  <c r="D22" i="8"/>
  <c r="D23" i="8"/>
  <c r="D22" i="7"/>
  <c r="D21" i="7"/>
  <c r="D20" i="7"/>
  <c r="C7" i="6"/>
  <c r="H23" i="10"/>
  <c r="H22" i="10"/>
  <c r="H21" i="10"/>
  <c r="H20" i="10"/>
  <c r="G16" i="10"/>
  <c r="H16" i="10" s="1"/>
  <c r="H15" i="10"/>
  <c r="H14" i="10"/>
  <c r="H13" i="10"/>
  <c r="H23" i="9"/>
  <c r="H22" i="9"/>
  <c r="H21" i="9"/>
  <c r="H20" i="9"/>
  <c r="G16" i="9"/>
  <c r="H16" i="9" s="1"/>
  <c r="H15" i="9"/>
  <c r="H14" i="9"/>
  <c r="H13" i="9"/>
  <c r="H23" i="8"/>
  <c r="H22" i="8"/>
  <c r="H21" i="8"/>
  <c r="H20" i="8"/>
  <c r="G16" i="8"/>
  <c r="H16" i="8" s="1"/>
  <c r="H15" i="8"/>
  <c r="H14" i="8"/>
  <c r="H13" i="8"/>
  <c r="H23" i="7"/>
  <c r="H22" i="7"/>
  <c r="H21" i="7"/>
  <c r="H20" i="7"/>
  <c r="G16" i="7"/>
  <c r="H16" i="7" s="1"/>
  <c r="H15" i="7"/>
  <c r="H14" i="7"/>
  <c r="H13" i="7"/>
  <c r="H20" i="1"/>
  <c r="H23" i="1"/>
  <c r="H22" i="1"/>
  <c r="H21" i="1"/>
  <c r="H15" i="1"/>
  <c r="H14" i="1"/>
  <c r="H13" i="1"/>
  <c r="D25" i="1"/>
  <c r="D35" i="1"/>
  <c r="D41" i="1"/>
  <c r="D23" i="1"/>
  <c r="D22" i="1"/>
  <c r="D21" i="1"/>
  <c r="D20" i="1"/>
  <c r="O167" i="6" l="1"/>
  <c r="N167" i="6" s="1"/>
  <c r="O62" i="6"/>
  <c r="N62" i="6" s="1"/>
  <c r="O41" i="6"/>
  <c r="N41" i="6" s="1"/>
  <c r="O78" i="6"/>
  <c r="N78" i="6" s="1"/>
  <c r="O70" i="6"/>
  <c r="N70" i="6" s="1"/>
  <c r="O60" i="6"/>
  <c r="N60" i="6" s="1"/>
  <c r="O54" i="6"/>
  <c r="N54" i="6" s="1"/>
  <c r="O46" i="6"/>
  <c r="N46" i="6" s="1"/>
  <c r="O38" i="6"/>
  <c r="N38" i="6" s="1"/>
  <c r="O82" i="6"/>
  <c r="N82" i="6" s="1"/>
  <c r="O84" i="6"/>
  <c r="N84" i="6" s="1"/>
  <c r="O68" i="6"/>
  <c r="N68" i="6" s="1"/>
  <c r="O171" i="6"/>
  <c r="N171" i="6" s="1"/>
  <c r="O66" i="6"/>
  <c r="N66" i="6" s="1"/>
  <c r="O52" i="6"/>
  <c r="N52" i="6" s="1"/>
  <c r="O43" i="6"/>
  <c r="N43" i="6" s="1"/>
  <c r="O49" i="6"/>
  <c r="N49" i="6" s="1"/>
  <c r="O80" i="6"/>
  <c r="N80" i="6" s="1"/>
  <c r="O169" i="6"/>
  <c r="N169" i="6" s="1"/>
  <c r="O73" i="6"/>
  <c r="N73" i="6" s="1"/>
  <c r="O64" i="6"/>
  <c r="N64" i="6" s="1"/>
  <c r="O57" i="6"/>
  <c r="N57" i="6" s="1"/>
  <c r="C16" i="1"/>
  <c r="O94" i="1" l="1"/>
  <c r="O92" i="1"/>
  <c r="O80" i="1"/>
  <c r="O90" i="1"/>
  <c r="O76" i="1"/>
  <c r="O83" i="1"/>
  <c r="O88" i="1"/>
  <c r="O62" i="1"/>
  <c r="O53" i="1"/>
  <c r="O74" i="1"/>
  <c r="O51" i="1"/>
  <c r="O59" i="1"/>
  <c r="O181" i="1"/>
  <c r="O179" i="1"/>
  <c r="O72" i="1"/>
  <c r="O70" i="1"/>
  <c r="O177" i="1"/>
  <c r="O56" i="1"/>
  <c r="O48" i="1"/>
  <c r="O78" i="1"/>
  <c r="O64" i="1"/>
  <c r="O67" i="1"/>
  <c r="D13" i="9"/>
  <c r="D13" i="1"/>
  <c r="D19" i="10"/>
  <c r="D18" i="10"/>
  <c r="D15" i="10"/>
  <c r="D14" i="10"/>
  <c r="D13" i="10"/>
  <c r="D12" i="10"/>
  <c r="D11" i="10"/>
  <c r="C16" i="10"/>
  <c r="D19" i="9"/>
  <c r="D18" i="9"/>
  <c r="D15" i="9"/>
  <c r="D14" i="9"/>
  <c r="D12" i="9"/>
  <c r="D11" i="9"/>
  <c r="C16" i="9"/>
  <c r="D19" i="8"/>
  <c r="D18" i="8"/>
  <c r="D15" i="8"/>
  <c r="D14" i="8"/>
  <c r="D13" i="8"/>
  <c r="D12" i="8"/>
  <c r="D11" i="8"/>
  <c r="C16" i="8"/>
  <c r="D19" i="7"/>
  <c r="D18" i="7"/>
  <c r="D15" i="7"/>
  <c r="D14" i="7"/>
  <c r="D13" i="7"/>
  <c r="D12" i="7"/>
  <c r="D11" i="7"/>
  <c r="C16" i="7"/>
  <c r="D11" i="1"/>
  <c r="D24" i="1"/>
  <c r="D14" i="1"/>
  <c r="D15" i="1"/>
  <c r="D18" i="1"/>
  <c r="D19" i="1"/>
  <c r="D12" i="1"/>
  <c r="G16" i="1"/>
  <c r="N70" i="1" l="1"/>
  <c r="N62" i="1"/>
  <c r="N88" i="1"/>
  <c r="N179" i="1"/>
  <c r="N83" i="1"/>
  <c r="N72" i="1"/>
  <c r="N181" i="1"/>
  <c r="N76" i="1"/>
  <c r="N67" i="1"/>
  <c r="N78" i="1"/>
  <c r="N59" i="1"/>
  <c r="N90" i="1"/>
  <c r="N64" i="1"/>
  <c r="N51" i="1"/>
  <c r="N80" i="1"/>
  <c r="N56" i="1"/>
  <c r="N74" i="1"/>
  <c r="N92" i="1"/>
  <c r="N48" i="1"/>
  <c r="N177" i="1"/>
  <c r="N53" i="1"/>
  <c r="N94" i="1"/>
  <c r="O179" i="10"/>
  <c r="O83" i="10"/>
  <c r="O74" i="10"/>
  <c r="O67" i="10"/>
  <c r="O53" i="10"/>
  <c r="O90" i="10"/>
  <c r="O59" i="10"/>
  <c r="O51" i="10"/>
  <c r="O92" i="10"/>
  <c r="O177" i="10"/>
  <c r="O72" i="10"/>
  <c r="O88" i="10"/>
  <c r="O80" i="10"/>
  <c r="O70" i="10"/>
  <c r="O64" i="10"/>
  <c r="O56" i="10"/>
  <c r="O48" i="10"/>
  <c r="O94" i="10"/>
  <c r="O78" i="10"/>
  <c r="O181" i="10"/>
  <c r="O76" i="10"/>
  <c r="O62" i="10"/>
  <c r="O88" i="9"/>
  <c r="O64" i="9"/>
  <c r="O51" i="9"/>
  <c r="O177" i="9"/>
  <c r="O94" i="9"/>
  <c r="O74" i="9"/>
  <c r="O80" i="9"/>
  <c r="O62" i="9"/>
  <c r="O56" i="9"/>
  <c r="O70" i="9"/>
  <c r="O92" i="9"/>
  <c r="O72" i="9"/>
  <c r="O67" i="9"/>
  <c r="O83" i="9"/>
  <c r="O181" i="9"/>
  <c r="O48" i="9"/>
  <c r="O179" i="9"/>
  <c r="O90" i="9"/>
  <c r="O53" i="9"/>
  <c r="O78" i="9"/>
  <c r="O76" i="9"/>
  <c r="O59" i="9"/>
  <c r="O88" i="8"/>
  <c r="O80" i="8"/>
  <c r="O70" i="8"/>
  <c r="O64" i="8"/>
  <c r="O56" i="8"/>
  <c r="O48" i="8"/>
  <c r="O94" i="8"/>
  <c r="O78" i="8"/>
  <c r="O72" i="8"/>
  <c r="O181" i="8"/>
  <c r="O76" i="8"/>
  <c r="O62" i="8"/>
  <c r="O177" i="8"/>
  <c r="O92" i="8"/>
  <c r="O53" i="8"/>
  <c r="O179" i="8"/>
  <c r="O83" i="8"/>
  <c r="O74" i="8"/>
  <c r="O67" i="8"/>
  <c r="O59" i="8"/>
  <c r="O90" i="8"/>
  <c r="O51" i="8"/>
  <c r="O179" i="7"/>
  <c r="P83" i="7"/>
  <c r="P76" i="7"/>
  <c r="P62" i="7"/>
  <c r="P90" i="7"/>
  <c r="P88" i="7"/>
  <c r="P64" i="7"/>
  <c r="P56" i="7"/>
  <c r="P48" i="7"/>
  <c r="P94" i="7"/>
  <c r="P74" i="7"/>
  <c r="P70" i="7"/>
  <c r="O177" i="7"/>
  <c r="P80" i="7"/>
  <c r="P92" i="7"/>
  <c r="P67" i="7"/>
  <c r="P53" i="7"/>
  <c r="O181" i="7"/>
  <c r="P72" i="7"/>
  <c r="P78" i="7"/>
  <c r="P59" i="7"/>
  <c r="P51" i="7"/>
  <c r="D16" i="10"/>
  <c r="D16" i="9"/>
  <c r="D16" i="7"/>
  <c r="D16" i="1"/>
  <c r="H16" i="1"/>
  <c r="D16" i="8"/>
  <c r="N181" i="10" l="1"/>
  <c r="N88" i="10"/>
  <c r="N67" i="10"/>
  <c r="N72" i="10"/>
  <c r="N74" i="10"/>
  <c r="N177" i="10"/>
  <c r="N83" i="10"/>
  <c r="N48" i="10"/>
  <c r="N92" i="10"/>
  <c r="N179" i="10"/>
  <c r="N94" i="10"/>
  <c r="N56" i="10"/>
  <c r="N51" i="10"/>
  <c r="N64" i="10"/>
  <c r="N59" i="10"/>
  <c r="N62" i="10"/>
  <c r="N70" i="10"/>
  <c r="N90" i="10"/>
  <c r="N78" i="10"/>
  <c r="N76" i="10"/>
  <c r="N80" i="10"/>
  <c r="N53" i="10"/>
  <c r="N59" i="9"/>
  <c r="N78" i="9"/>
  <c r="N72" i="9"/>
  <c r="N177" i="9"/>
  <c r="N94" i="9"/>
  <c r="N51" i="9"/>
  <c r="N64" i="9"/>
  <c r="N83" i="9"/>
  <c r="N76" i="9"/>
  <c r="N92" i="9"/>
  <c r="N179" i="9"/>
  <c r="N56" i="9"/>
  <c r="N88" i="9"/>
  <c r="N74" i="9"/>
  <c r="N90" i="9"/>
  <c r="N48" i="9"/>
  <c r="N62" i="9"/>
  <c r="N67" i="9"/>
  <c r="N53" i="9"/>
  <c r="N70" i="9"/>
  <c r="N181" i="9"/>
  <c r="N80" i="9"/>
  <c r="N179" i="8"/>
  <c r="N53" i="8"/>
  <c r="N94" i="8"/>
  <c r="N48" i="8"/>
  <c r="N177" i="8"/>
  <c r="N56" i="8"/>
  <c r="N59" i="8"/>
  <c r="N62" i="8"/>
  <c r="N64" i="8"/>
  <c r="N51" i="8"/>
  <c r="N67" i="8"/>
  <c r="N76" i="8"/>
  <c r="N70" i="8"/>
  <c r="N92" i="8"/>
  <c r="N181" i="8"/>
  <c r="N80" i="8"/>
  <c r="N78" i="8"/>
  <c r="N90" i="8"/>
  <c r="N74" i="8"/>
  <c r="N83" i="8"/>
  <c r="N72" i="8"/>
  <c r="N88" i="8"/>
  <c r="P181" i="7"/>
  <c r="N181" i="7" s="1"/>
  <c r="N94" i="7"/>
  <c r="N83" i="7"/>
  <c r="N48" i="7"/>
  <c r="P179" i="7"/>
  <c r="N179" i="7" s="1"/>
  <c r="N56" i="7"/>
  <c r="N92" i="7"/>
  <c r="N64" i="7"/>
  <c r="N53" i="7"/>
  <c r="N51" i="7"/>
  <c r="N80" i="7"/>
  <c r="N88" i="7"/>
  <c r="N67" i="7"/>
  <c r="P177" i="7"/>
  <c r="N177" i="7" s="1"/>
  <c r="N90" i="7"/>
  <c r="N78" i="7"/>
  <c r="N70" i="7"/>
  <c r="N62" i="7"/>
  <c r="N59" i="7"/>
  <c r="N72" i="7"/>
  <c r="N74" i="7"/>
  <c r="N76" i="7"/>
</calcChain>
</file>

<file path=xl/sharedStrings.xml><?xml version="1.0" encoding="utf-8"?>
<sst xmlns="http://schemas.openxmlformats.org/spreadsheetml/2006/main" count="5252" uniqueCount="311">
  <si>
    <t>Asesoría Técnica a las Secretarias  de Educación sobre aspectos médicos laborales para la implementación de recomendaciones sobre el reintegro del docente a demanda.</t>
  </si>
  <si>
    <t xml:space="preserve">No. </t>
  </si>
  <si>
    <t>Población</t>
  </si>
  <si>
    <t>Establecimientos</t>
  </si>
  <si>
    <t>ETC</t>
  </si>
  <si>
    <t>Sedes</t>
  </si>
  <si>
    <t>Municipios</t>
  </si>
  <si>
    <t>Atlántico
Bolivar
Cesar
Cordoba
Guajira
Magdalena
San Andrés
Sucre</t>
  </si>
  <si>
    <t>Arauca 
Boyaca
Casanare
Norte de Santander
Santander</t>
  </si>
  <si>
    <t>Rural</t>
  </si>
  <si>
    <t>Urbana</t>
  </si>
  <si>
    <t>Producto a cotizar</t>
  </si>
  <si>
    <t>Población Objeto</t>
  </si>
  <si>
    <t>Población Total</t>
  </si>
  <si>
    <t>Población muestra</t>
  </si>
  <si>
    <t>Porcentaje de sedes</t>
  </si>
  <si>
    <t>Modalidad</t>
  </si>
  <si>
    <t>Presencial</t>
  </si>
  <si>
    <t>Virtual</t>
  </si>
  <si>
    <t>Producto a Entregar</t>
  </si>
  <si>
    <t>Actividades del Prodcuto a Cotizar (Articulado)</t>
  </si>
  <si>
    <t>Campañas sobre estilos de vida y trabajo saludable, tabaquismo, alcoholismo, drogadicción, prevención de las enfermedades de mayor mortalidad a nivel cardiovascular, cáncer uterino, de próstata y de seno, así como sobre enfermedades de alta incidencia en la sociedad, como diabetes, osteoporosis, afecciones gástricas y hemáticas, entre otras.</t>
  </si>
  <si>
    <t>Desarrollar actividades de vigilancia epidemiológica en articulación con los programas de Higiene y Seguridad Industrial, que incluyan acciones de capacitación grupal para la prevención de riesgos ocupacionales, procedimientos adecuados para evitar accidentes de trabajo, campañas masivas de vacunación y exámenes médicos.</t>
  </si>
  <si>
    <t>Analizar las condiciones de salud de los educadores activos que generen ausentismo laboral.</t>
  </si>
  <si>
    <t>Diseñar y ejecutar programas para la prevención y control de enfermedades generadas por riesgos psicosociales.</t>
  </si>
  <si>
    <t>Diseñar y ejecutar programas para la prevención y control de enfermedades músculo- esqueléticas generadas por riesgos físicos o ergonómicos.</t>
  </si>
  <si>
    <t>Diseñar y ejecutar actividades de prevención y promoción sobre riesgos laborales relacionados con la voz.</t>
  </si>
  <si>
    <t>Numeral 1. Realizar valoraciones médicas de ingreso para establecer las condiciones de salud física y mental del educador que determinen su aptitud y las restricciones que pueda presentar para el desempeño del cargo como educador, antes de posesionarse en el mismo.</t>
  </si>
  <si>
    <t xml:space="preserve">*Realizar los Exámenes médicos de ingreso con concepto de aptitud (EMO con énfasis osteomuscular, visiometría, valoración de la voz con equipo de medición de  tono, frecuencia e intensidad, prueba psicológica  y espirometría) y alimentación de la historia ocupacional del educador activo.
</t>
  </si>
  <si>
    <t>Numeral 2. Realizar valoraciones médicas ocupacionales periódicas para determinar los riesgos laborales de mayor incidencia a los que se encuentran expuestos los educadores activos.</t>
  </si>
  <si>
    <t>Realizar los Exámenes médicos de periódicos (EMO con énfasis osteomuscular, visiometría, valoración de la voz con equipo de medición de  tono, frecuencia e intensidad, prueba psicológica  y espirometría) y alimentación de la historia ocupacional del educador activo.</t>
  </si>
  <si>
    <t xml:space="preserve">Realizar los Exámenes médicos para el reintegro laboral (EMO con énfasis osteomuscular) y alimentación de la historia ocupacional del educador activo.
</t>
  </si>
  <si>
    <t>Numeral 3. Realizar valoraciones médicas ocupacionales después de una incapacidad médica con el fin de determinar el estado de salud del educador activo.</t>
  </si>
  <si>
    <t>Otras actividades de Medicina de trabajo docente</t>
  </si>
  <si>
    <t xml:space="preserve">Realizar las Evaluaciones médico ocupacionales para eventos deportivos y folclóricos (EMO con énfasis osteomuscular, audiometria y visiometria, mayores de 45 años aplica electrocardiograma y perfil lipidico)  y alimentación de la historia ocupacional del educador activo.
</t>
  </si>
  <si>
    <r>
      <rPr>
        <b/>
        <sz val="11"/>
        <color theme="1"/>
        <rFont val="Arial MT"/>
      </rPr>
      <t xml:space="preserve">Numeral 4. </t>
    </r>
    <r>
      <rPr>
        <sz val="11"/>
        <color theme="1"/>
        <rFont val="Arial MT"/>
      </rPr>
      <t>Realizar valoraciones médicas de egreso para determinar el estado de salud del educador activo al retirarse del servicio, la cual deberá practicarse dentro de los cinco (5) días siguientes a la fecha de ejecutoria de la resolución que dispone el retiro del servicio.</t>
    </r>
  </si>
  <si>
    <t xml:space="preserve">Realizar los Exámenes médicos de retiro  (EMO con énfasis osteomuscular, visiometría, valoración de la voz con equipo de medición de  tono, frecuencia e intensidad, prueba psicológica  y espirometría) y alimentación de la historia ocupacional del educador activo.
</t>
  </si>
  <si>
    <t>Realizar el informe técnico de presuntas enfermedades laborales durante la vigencia establecida, incluyendo las medidas preventivas y correctivas a que haya lugar.</t>
  </si>
  <si>
    <t>Realizar las investigaciones de las presuntas enfermedades laborales, solicitadas por las secretarias de educación, incluyendo las medidas preventivas y correctivas a que haya lugar.</t>
  </si>
  <si>
    <t>Realizar el informe tecnico de las investigaciones de accidentes de trabajo durante la vigencia establecida, incluyendo las medidas preventivas y correctivas a  que haya lugar.</t>
  </si>
  <si>
    <t xml:space="preserve">Investigación de cada AT
Plan de acción
Lección por aprender
Realizar las investigaciones de presuntos accidentes de trabajo que sean solicitadas por las secretarias de educación </t>
  </si>
  <si>
    <t>Informe técnico de accidentes y enfermedades laborales con las medidas preventivas, correctivas y recomendaciones a las ETC y establecimientos educativos oficiales a demanda.</t>
  </si>
  <si>
    <t>Numeral 5. Investigar y analizar la ocurrencia de enfermedades y accidentes laborales acaecidos y establecer las medidas preventivas y correctivas a que haya lugar.</t>
  </si>
  <si>
    <t>Numeral 1. Realizar inspecciones planificadas a los lugares de trabajo para la identificación de los factores de riesgo de accidentes de trabajo en los establecimientos educativos oficiales.
Numeral 2. Implementar acciones correctivas para mejorar los niveles de seguridad industrial y las condiciones laborales en los establecimientos educativos oficiales.</t>
  </si>
  <si>
    <t>Numeral 4. Actualizar la identificación de peligros, evaluación y valoración de los riesgos de los establecimientos educativos y definir las rutas de señalización, la demarcación de áreas, vías de evacuación y detectar posibles factores de riesgo.</t>
  </si>
  <si>
    <t>*Levantamiento de la matriz de peligros y valoración de riesgos y determinación de controles.</t>
  </si>
  <si>
    <t>Numeral 5. Conformar y capacitar brigadas de emergencia en primeros auxilios, evacuación y  control de incendios (definición de acciones del plan de emergencias).</t>
  </si>
  <si>
    <t>Conformar y ejecutar el plan de capacitación para el manejo de emergencias acorde con identificación de amenazas, análisis de vulnerabilidad, inventario de recursos de cada establecimiento educativo y sus sedes.</t>
  </si>
  <si>
    <t xml:space="preserve">
Numeral 6. Organizar y desarrollar los planes de emergencias.</t>
  </si>
  <si>
    <t xml:space="preserve">
Ejecutar y divulgar el plan de emergencias  con el análisis de vulnerabilidad, inventario de recursos y la definición de acciones con su respectivo documento técnico y los PON´S por establecimiento educativo y sus sedes.</t>
  </si>
  <si>
    <t>Numeral 7. Implementar el programa de orden y aseo aplicable en las instalaciones del establecimiento educativo.</t>
  </si>
  <si>
    <t>Numeral 3. Evaluar las condiciones ambientales en los establecimientos educativos oficiales.</t>
  </si>
  <si>
    <t>*Informe de análisis de medición higiénica de iluminación que se reporten en la matriz de peligros por establecimiento educativo evaluado y sus sedes incluyendo las recomendaciones de intervención.</t>
  </si>
  <si>
    <t>ARTICULO 2.4.4.3.4.2 Medición y Evaluación
ARTICULO 2.4.4.3.4.3 Vigilancia de Enfermedades</t>
  </si>
  <si>
    <t xml:space="preserve">Documento soporte de la conformacion de los Comités de Convivencia Laboral, actas de convocatoria, planchas de votación, actas de elección, conformación y constitución por ETC. </t>
  </si>
  <si>
    <t>1. Capacitación en funcionamiento y reponsabilidades del Comité  de Convivencia Laboral.
2. Capacitación en liderazgo.
3. Capacitación en ética y control 
4. Capacitación en resolución de conflictos.
5. Capacitación en comunicación asertiva organizacional.
6. Capacitación en manejo del estrés</t>
  </si>
  <si>
    <t>Documento soporte de seguimiento de:
1. Planes de Emergencia
2. Conformación y capacitación de birgadas.
3. Organización y desarrollo de los planes de emergencia.</t>
  </si>
  <si>
    <t>Caquetá
Cauca
Huila
Nariño
Putumayo
Tolima
Valle</t>
  </si>
  <si>
    <t xml:space="preserve">*Formación en aspectos médicos laborales de la calificación.
*Conocer todos los requerimientos básicos y la normativa vigente para poder determinar la PCL.
*Resolución de casos puntuales (Reintegro) </t>
  </si>
  <si>
    <t>No. Eventos al año</t>
  </si>
  <si>
    <t xml:space="preserve"> </t>
  </si>
  <si>
    <t>Urbano</t>
  </si>
  <si>
    <t>N/A</t>
  </si>
  <si>
    <t>Zona</t>
  </si>
  <si>
    <t>Duración (horas)</t>
  </si>
  <si>
    <t>Aforo</t>
  </si>
  <si>
    <t>Rural + No aplica</t>
  </si>
  <si>
    <t xml:space="preserve"> No Aplica (Poblacion flotante)</t>
  </si>
  <si>
    <t>Rural y urbano</t>
  </si>
  <si>
    <t>Capacitaciones</t>
  </si>
  <si>
    <t>Tipo de actividad</t>
  </si>
  <si>
    <t>Talleres (teorico-prácticos)</t>
  </si>
  <si>
    <t>Prevención de:
1. Riesgo cardiovascular
2. Obesidad y Diabetes
3. Cáncer de cuello uterino, seno y próstata. 
4. Tabaquismo, alcoholismo y drogadicción</t>
  </si>
  <si>
    <t>1. Procedimientos de reporte de accidentes y enfermedades ocupacionales. 
2. Prácticas de prevención de los ATEL.
3. Identificación y control de los riesgos a los que se encuentran expuestos.
4. Prevención en seguridad vial</t>
  </si>
  <si>
    <t>*Causas del ausentismo
*Propuestas de plan de acción que disminuya el ausentismo.</t>
  </si>
  <si>
    <t>Informe</t>
  </si>
  <si>
    <t>Capacitacione en:
1. Liderazgo
2. Trabajo en equipo
3. Comunicación asertiva
- Otras temáticas que podrán ser seleccionadas de acuerdo con el informe de la aplicación de las baterías (resolución de conflictos)</t>
  </si>
  <si>
    <t>1. Transtornos frecuentes de la Voz del docente
2. Prevención de la disfonía del docente 
3. Higiene de la voz del docente (entrenamiento).
-Otras temáticas de acuerdo con el informe de condiciones de salud y ausentismo laboral.</t>
  </si>
  <si>
    <t>A Demanda</t>
  </si>
  <si>
    <t>Urbana (58,9%)</t>
  </si>
  <si>
    <t>En rural de incluye: Rural + No aplica (41,1%)</t>
  </si>
  <si>
    <t>% Participación 
nacional</t>
  </si>
  <si>
    <t>Urbana (63,25%)</t>
  </si>
  <si>
    <t>En rural de incluye: Rural + No aplica (36,75%)</t>
  </si>
  <si>
    <t>Urbana (62,58%)</t>
  </si>
  <si>
    <t>En rural de incluye: Rural + No aplica (34,42%)</t>
  </si>
  <si>
    <t>Urbana (80,21%)</t>
  </si>
  <si>
    <t>En rural de incluye: Rural + No aplica (19,79%)</t>
  </si>
  <si>
    <t>Urbana (54,36%)</t>
  </si>
  <si>
    <t>En rural de incluye: Rural + No aplica (45,64%)</t>
  </si>
  <si>
    <t>Investigación AT</t>
  </si>
  <si>
    <t>Investigación EL</t>
  </si>
  <si>
    <t>APT</t>
  </si>
  <si>
    <t>Medición higienica</t>
  </si>
  <si>
    <t>Grande</t>
  </si>
  <si>
    <t>Mediana</t>
  </si>
  <si>
    <t>Pequeña</t>
  </si>
  <si>
    <t>Micro</t>
  </si>
  <si>
    <t>%</t>
  </si>
  <si>
    <t>GRANDE</t>
  </si>
  <si>
    <t>MEDIANA</t>
  </si>
  <si>
    <t>PEQUEÑA</t>
  </si>
  <si>
    <t>MICRO</t>
  </si>
  <si>
    <t>Tamaño</t>
  </si>
  <si>
    <t>No aplica</t>
  </si>
  <si>
    <t>En rural de incluye: Rural + No aplica</t>
  </si>
  <si>
    <t>*</t>
  </si>
  <si>
    <t>Asesoria técnica</t>
  </si>
  <si>
    <t>Programa</t>
  </si>
  <si>
    <t>Inspección e Informe</t>
  </si>
  <si>
    <t>Matriz</t>
  </si>
  <si>
    <t>Tamaño establecimiento</t>
  </si>
  <si>
    <t>Representates COPASST</t>
  </si>
  <si>
    <t>Representates Comité de convivencia</t>
  </si>
  <si>
    <t>Brigadistas</t>
  </si>
  <si>
    <t>Micro  ≥1 &lt; 11</t>
  </si>
  <si>
    <t>Pequeña  ≥ 11 &lt; 50</t>
  </si>
  <si>
    <t>Mediana ≥ 51 &lt; 100</t>
  </si>
  <si>
    <t>Grande ≥ 101</t>
  </si>
  <si>
    <t>Capacitación</t>
  </si>
  <si>
    <t xml:space="preserve">Plan de emergencias  </t>
  </si>
  <si>
    <t>Simulacro</t>
  </si>
  <si>
    <t>Asesoria</t>
  </si>
  <si>
    <t>Total</t>
  </si>
  <si>
    <t>1 h x 5 dias</t>
  </si>
  <si>
    <t xml:space="preserve">*Informe de análisis de medición higiénica de ruido (sonometría)  que se reporten en la matriz de peligros por establecimiento educativo evaluado y sus sedes, incluyendo las recomendaciones de intervención. </t>
  </si>
  <si>
    <t>Cantidad de eventos/mediciones a  Cotizar</t>
  </si>
  <si>
    <r>
      <rPr>
        <b/>
        <sz val="11"/>
        <rFont val="Arial mt"/>
      </rPr>
      <t xml:space="preserve">Numeral 6. </t>
    </r>
    <r>
      <rPr>
        <sz val="11"/>
        <rFont val="Arial mt"/>
      </rPr>
      <t>Prestar asesoría en aspectos médicos laborales tanto en forma individual como colectiva a los educadores activos.</t>
    </r>
  </si>
  <si>
    <t xml:space="preserve">INFORMACIÓN NACIONAL  DEL MAGISTERIO </t>
  </si>
  <si>
    <t>REGIONAL NORTE  (8 departamentos)</t>
  </si>
  <si>
    <t>En rural se incluye: Rural + No aplica</t>
  </si>
  <si>
    <t>1. Procedimientos de reporte de accidentes y enfermedades ocupacionales. 
2. Prácticas de prevención de los ATEL.
3. Identificación y control de los riesgos a los que se encuentran expuestos docentes.</t>
  </si>
  <si>
    <t>Ejecutar el Programa de estilos de vida saludable.
En los establecimientos educativos y sus sedes de acuerdo con la población docente, teniendo en cuenta el perfil de morbimortalidad y condiciones sociodemográficas. 
Todo el contenido de este producto debe ser presentado a cada ETC y establecimientos educativos y sus sedes.</t>
  </si>
  <si>
    <t>Ejecutar el Programa de Prevención de los Riesgos Psicosociales.
Todo el contenido de este producto debe ser presentado a los establecimientos educativos y sus sedes.</t>
  </si>
  <si>
    <t xml:space="preserve">Ejecutar el Programa de Prevención de los Riesgo osteomuscular.
Todo el contenido de este producto debe ser presentado a los establecimientos educativos y sus sedes.
</t>
  </si>
  <si>
    <t xml:space="preserve">Ejecutar el Programa para la Prevención de los riesgos y Conservación de la voz.
Todo el contenido de este producto debe ser presentado a los establecimientos educativos y sus sedes.
</t>
  </si>
  <si>
    <t>Realizar el informe de caracterización y análisis del ausentismo laboral de los establecimientos educativos verificando la efectividad de los programas en ejecución determinando el desarrollo de nuevos programas.
Presentar informe a la ETC consolidado por regional discriminando los establecimientos educativos y sus sedes.</t>
  </si>
  <si>
    <t xml:space="preserve">Capacitación en:
1. Higiene postural
2. Prevención del Manguito rotador y Túnel del Carpo
3. Pausas activas(entrenamiento) </t>
  </si>
  <si>
    <t xml:space="preserve">Documento soporte de la conformación de los COPASST, actas de convocatoria, planchas de votación, actas de elección, conformación y constitución por ETC. </t>
  </si>
  <si>
    <t>Exámen médico ocupacional</t>
  </si>
  <si>
    <t>Seminario/
campaña</t>
  </si>
  <si>
    <t>1. Certificado médico de aptitud con restricciones y recomendaciones del educador.
2. Custodia del exámen ocupacional realizado, acorde a la normativa vigente.
3. Presentar el informe de diagnóstico de condiciones de salud de los educadores activos (anual).</t>
  </si>
  <si>
    <r>
      <t xml:space="preserve">1. Certificado médico de evaluación post-incapacidad con restricciones o recomendaciones del evaluado
2. </t>
    </r>
    <r>
      <rPr>
        <sz val="11"/>
        <rFont val="Arial mt"/>
      </rPr>
      <t>Custodia del exámen ocupacional realizado, acorde a la normativa vigente.
3. Presentar el informe de diagnóstico de condiciones de salud de los educadores activos (anual).</t>
    </r>
  </si>
  <si>
    <t xml:space="preserve">1. Certificado de aptitud para evento deportivo y/o folclórico con restricciones y recomendaciones del participante.
2. Custodia del exámen ocupacional realizado, acorde a la normativa vigente.
3. Presentar el informe de diagnóstico de condiciones de salud del equipo a participar por regional.
</t>
  </si>
  <si>
    <t>1. Certificado médico de egreso con recomendaciones al evaluado.
2. Custodia del exámen ocupacional realizado, acorde a la normativa vigente.
3. Presentar el informe de diagnóstico de condiciones de salud de los educadores activos (anual).</t>
  </si>
  <si>
    <t xml:space="preserve">  Ejecutar el programa de inspecciones de seguridad e higiene industrial en cada uno de los establecimientos educativos oficiales.
 - Asesorar a los directivos de los establecimientos educativos oficiales en la Implementación de acciones correctivas para mejorar los niveles de seguridad industrial y las condiciones laborales como resultado de las recomendaciones del programa.</t>
  </si>
  <si>
    <t>1 .Programa de inspecciones y de seguridad e higiene industrial.
2. Informe de la inspección de seguridad industrial de cada establecimiento educativo oficial programado con sus respectivas recomendaciones e intervenciones de riesgos prioritarios.</t>
  </si>
  <si>
    <t>Actualizar la matriz de peligros y valoración de los riesgos, de los los establecimientos y  sus sedes, siempre y cuando se cumplan los requisitos de modificación o intervención de riesgos (Se debe realizar cuando ocurra un accidente mortal o un evento catastrófico, o cuando haya cambio de procesos, de equipos o instalaciones) e identificar y definir las rutas de señalización, demarcación de áreas,  vías de evacuación y detectar posibles factores de riesgo.</t>
  </si>
  <si>
    <t>1. Actualización de la matriz de peligros y valoración de riesgos y controles a las sedes creadas.
2. Indentificar y definir:
a. Las rutas de señalización hasta los puntos de encuentro (mapa de la ruta e inventario de la señalización en excel).
b. Las zonas o áreas a demarcar.
c. Las vías de evacuación y sus posibles riesgos</t>
  </si>
  <si>
    <r>
      <t xml:space="preserve">1. Plan de emergencias con el análisis de vulnerabilidad, inventario de recursos y la definición de acciones con su respectivo documento técnico y los PON´S.
2. Realizar simulacros por establecimiento educativo y sus sedes, que debe contener rutas de evacuación de acuerdo con la normatividad.
</t>
    </r>
    <r>
      <rPr>
        <b/>
        <sz val="11"/>
        <color theme="1"/>
        <rFont val="Arial MT"/>
      </rPr>
      <t xml:space="preserve">NOTA: </t>
    </r>
    <r>
      <rPr>
        <sz val="11"/>
        <color theme="1"/>
        <rFont val="Arial MT"/>
      </rPr>
      <t>Creación del Comité de Ayuda Mutua por establecimiento educativo y sus sedes, a partir del tercero y cuarto año.</t>
    </r>
  </si>
  <si>
    <t>Mediciones de confort térmico por cada sede educativa en riesgo que se reporte en la matriz de peligros con su respectivo informe  incluyendo las recomendaciones de intervención para subsanar los posibles hallazgos que superen los límites permisibles.</t>
  </si>
  <si>
    <t xml:space="preserve">Implementar el PVE para prevención  de enfermedades de la voz , el cual debe contener como mínimo: Introducción, objetivos, alcance, metodología (ciclo PHVA), indicadores, formación, periodicidad, instrumentos, formatos y normativa aplicable, definidas en la documentacion del SG SSTM a una muestra del 1% de la región, acorde con el diagnóstico de condiciones de salud y la priorización de la matriz de peligros. 
</t>
  </si>
  <si>
    <t>Implementar el PVE para prevención del  riesgo psicosocial, el cual debe contener como mínimo: Introducción, objetivos, alcance, metodología (ciclo PHVA), indicadores, formación, periodicidad, instrumentos, formatos y normativa aplicable, definidas en la documentacion del SG SSTM a una muestra del 1% de la región, acorde con el diagnóstico de condiciones de salud y la priorización de la matriz de peligros.</t>
  </si>
  <si>
    <t>Implementar el PVE para prevención del riesgo músculo esquelético, el cual debe contener como mínimo: Introducción, objetivos, alcance, metodología (ciclo PHVA), indicadores, formación, periodicidad, instrumentos, formatos y normativa aplicable, definidas en la documentacion del SG SSTM a una muestra del 1% de la región,acorde con el diagnóstico de condiciones de salud y la priorización de la matriz de peligros.</t>
  </si>
  <si>
    <t xml:space="preserve">PVE del factor de riesgo músculo esquelético con atención del individuo y del ambiente que contenga:
*El ciclo PHVA aplicable a la población con riesgo musculoesqueletico (Intervención propia del PVE para la prevención del riesgo).
*Informe anual del PVE Osteomuscular </t>
  </si>
  <si>
    <t xml:space="preserve">PVE del factor de riesgo Psicosocial con atención del individuo y del ambiente que contenga:
*El ciclo PHVA aplicable a la población con riesgo Psicosocial (Intervención propia del PVE para la prevención del riesgo)
*Informe anual del PVE Psicosocial </t>
  </si>
  <si>
    <t>PVE para prevención  de enfermedades de la voz con atención del individuo y del ambiente que contenga:
*El ciclo PHVA aplicable a la población con riesgo de la voz (Intervención propia del PVE para la prevención del riesgo).
*Informe anual del PVE de conservación de la voz</t>
  </si>
  <si>
    <t>Estructuración de grupos de apoyo integral: 
Grupos orientados a la estructuración, seguimiento de la implementación organizada y metódica de los COPASST, Comités de convivencia laboral y comités operativos de emergencia, en articulación con las ETC.
estableciendo el número de representantes por cada comité de acuerdo con la normativa vigente.</t>
  </si>
  <si>
    <t>Capacitar a los miembros del COPASST de los establecimientos educativos oficiales.</t>
  </si>
  <si>
    <t>Asesoría y seguimiento en la estructuración de los Comités Operativos de Emergencia en articulación con las ETC.</t>
  </si>
  <si>
    <t>Asesoría y seguimiento en la estructuración de los Comités de Convivencia Laboral en articulación con las ETC.</t>
  </si>
  <si>
    <t>Capacitar a los miembros de los Comités de Convivencia Laboral.</t>
  </si>
  <si>
    <t>Asesoría y seguimiento en la estructuración de los COPASSTen articulación con las ETC.</t>
  </si>
  <si>
    <r>
      <rPr>
        <b/>
        <sz val="11"/>
        <color theme="1"/>
        <rFont val="Arial MT"/>
      </rPr>
      <t>Seminarios/campañas en la conmemoración del día de Seguridad y salud en el trabajo:</t>
    </r>
    <r>
      <rPr>
        <sz val="11"/>
        <color theme="1"/>
        <rFont val="Arial MT"/>
      </rPr>
      <t xml:space="preserve">
1. Importancia del autocuidado
2. Prevención de riesgos prioritarios sector educativo.
3. Importancia del reporte de los accidentes y enferemedades laborales.
4.Importancia de la realización de exámenes médicos ocupacionales.
5.Importancia de la educación vial en la movilidad segura.
</t>
    </r>
    <r>
      <rPr>
        <b/>
        <sz val="11"/>
        <color theme="1"/>
        <rFont val="Arial MT"/>
      </rPr>
      <t>* Se coordinará con cada ETC</t>
    </r>
  </si>
  <si>
    <r>
      <t xml:space="preserve">Realizar los </t>
    </r>
    <r>
      <rPr>
        <b/>
        <sz val="11"/>
        <color theme="1"/>
        <rFont val="Calibri"/>
        <family val="2"/>
        <scheme val="minor"/>
      </rPr>
      <t>APT químico,</t>
    </r>
    <r>
      <rPr>
        <sz val="11"/>
        <color theme="1"/>
        <rFont val="Calibri"/>
        <family val="2"/>
        <scheme val="minor"/>
      </rPr>
      <t xml:space="preserve"> por químicos o bioquímicos con SST, solicitados por las secretarias de educacion soliciten,  incluyendo las medidas preventivas y correctivas a que haya lugar </t>
    </r>
  </si>
  <si>
    <r>
      <t xml:space="preserve">Realizar los </t>
    </r>
    <r>
      <rPr>
        <b/>
        <sz val="11"/>
        <color theme="1"/>
        <rFont val="Arial MT"/>
      </rPr>
      <t>APT psicosocial</t>
    </r>
    <r>
      <rPr>
        <sz val="11"/>
        <color theme="1"/>
        <rFont val="Arial MT"/>
      </rPr>
      <t xml:space="preserve">  por un psicólogo especialista en SST o similares,solicitados por las secretarias de educacion soliciten,  incluyendo las medidas preventivas y correctivas a que haya lugar </t>
    </r>
  </si>
  <si>
    <r>
      <t xml:space="preserve">Realizar los </t>
    </r>
    <r>
      <rPr>
        <b/>
        <sz val="11"/>
        <color theme="1"/>
        <rFont val="Arial MT"/>
      </rPr>
      <t>APT biomecánicos o ergonómicos</t>
    </r>
    <r>
      <rPr>
        <sz val="11"/>
        <color theme="1"/>
        <rFont val="Arial MT"/>
      </rPr>
      <t xml:space="preserve"> por un fisioterapeuta, terapeuta ocupacional o médico del trabajo, solicitados por las secretarias de educacion soliciten,  incluyendo las medidas preventivas y correctivas a que haya lugar </t>
    </r>
  </si>
  <si>
    <r>
      <t xml:space="preserve">Realizar los </t>
    </r>
    <r>
      <rPr>
        <b/>
        <sz val="11"/>
        <color theme="1"/>
        <rFont val="Calibri"/>
        <family val="2"/>
        <scheme val="minor"/>
      </rPr>
      <t>APT auditivo o de la voz</t>
    </r>
    <r>
      <rPr>
        <sz val="11"/>
        <color theme="1"/>
        <rFont val="Calibri"/>
        <family val="2"/>
        <scheme val="minor"/>
      </rPr>
      <t xml:space="preserve"> por fonoaudióloga o médico SST, solicitados por las secretarias de educacion soliciten,  incluyendo las medidas preventivas y correctivas a que haya lugar </t>
    </r>
  </si>
  <si>
    <r>
      <t xml:space="preserve">Realizar los </t>
    </r>
    <r>
      <rPr>
        <b/>
        <sz val="11"/>
        <rFont val="Calibri"/>
        <family val="2"/>
        <scheme val="minor"/>
      </rPr>
      <t xml:space="preserve">APT biológico </t>
    </r>
    <r>
      <rPr>
        <sz val="11"/>
        <rFont val="Calibri"/>
        <family val="2"/>
        <scheme val="minor"/>
      </rPr>
      <t xml:space="preserve">por bacteriólogo o enfermera en SST o Profesional en SST, solicitados por las secretarias de educacion soliciten,  incluyendo las medidas preventivas y correctivas a que haya lugar </t>
    </r>
  </si>
  <si>
    <t>% Participación 
Nacional</t>
  </si>
  <si>
    <t>Resumen Nacional</t>
  </si>
  <si>
    <r>
      <t xml:space="preserve">Elaborar y ejecutar el Programa de capacitación </t>
    </r>
    <r>
      <rPr>
        <sz val="11"/>
        <rFont val="Arial mt"/>
      </rPr>
      <t xml:space="preserve">para prevención de riesgos ocupacionales prioritarios, debe contener:
-Identificación de necesidades de capacitación, entrenamiento en materia de SST y campañas masivas para la realización de exámenes médicos ocupacionales.
</t>
    </r>
    <r>
      <rPr>
        <sz val="11"/>
        <color theme="1"/>
        <rFont val="Arial MT"/>
      </rPr>
      <t xml:space="preserve">
Todo el contenido de este producto debe ser presentado a cada ETC y establecimientos educativos y sus sedes.</t>
    </r>
  </si>
  <si>
    <r>
      <rPr>
        <sz val="11"/>
        <rFont val="Arial mt"/>
      </rPr>
      <t xml:space="preserve">Talleres en:
1. Liderazgo y comunicación asertiva
2. Trabajo en equipo
3. Herramienta para manejo de estrés y del tiempo (entrenamiento)
</t>
    </r>
    <r>
      <rPr>
        <sz val="11"/>
        <color theme="1"/>
        <rFont val="Arial MT"/>
      </rPr>
      <t xml:space="preserve">
- Otras temáticas que podrán ser seleccionadas de acuerdo con el informe de la aplicación de las baterías.</t>
    </r>
  </si>
  <si>
    <r>
      <rPr>
        <b/>
        <sz val="11"/>
        <rFont val="Arial mt"/>
      </rPr>
      <t>Capacitación a los brigadistas en:</t>
    </r>
    <r>
      <rPr>
        <sz val="11"/>
        <rFont val="Arial mt"/>
      </rPr>
      <t xml:space="preserve">
1.Primeros auxilios (*)
2.Extinción de incendios y manejo de incendios (*)
3.Evacuación
4.Rescate y salvamento de bienes 
La microsedes solo desarrollaran una sesión con dos temas (*).
</t>
    </r>
    <r>
      <rPr>
        <b/>
        <sz val="11"/>
        <rFont val="Arial mt"/>
      </rPr>
      <t>Las capacitaciones incluyen:</t>
    </r>
    <r>
      <rPr>
        <sz val="11"/>
        <rFont val="Arial mt"/>
      </rPr>
      <t xml:space="preserve">
*Presentaciones
*Listados participantes
*Evaluaciones</t>
    </r>
  </si>
  <si>
    <t>Programa de orden, aseo y gestión del reciclaje, alineado con las inspecciones generales por establecimientos educativos oficiales y sus sedes intervenidas acorde a los resultados de la matriz de peligros.</t>
  </si>
  <si>
    <t xml:space="preserve">Implementar el programa de orden, aseo y gestión del reciclaje aplicable en las instalaciones del establecimiento educativo, acorde a los resultados de la matriz de peligros.
</t>
  </si>
  <si>
    <t>Mediciones ambientales con establecimiento de los requisitos para la evaluación higiénica de ambientes de trabajo, por cantidad minima de puntos de medición por sede educativa que se reporten en la matriz de peligros: ruido(sonometría), iluminación y confort térmico.
Cantidad minima de puntos a medir por sede educativa:
Ruido - Sonometría: 6 puntos
Iluminación: 10 puntos
Confort térmico: 5 puntos</t>
  </si>
  <si>
    <t>1. Investigación y análisis de las causas de los accidentes e incidentes de trabajo.
2. Capacitación en funcionamiento y reponsabilidades del Comité  Paritario de Seguridad y Salud en el Trabajo COPASST.
3.  Inspecciones e identificación de peligros y valoración de riesgos
4. Normatividad en SST y Modelo de reuniones efectivas mensuales</t>
  </si>
  <si>
    <t>Instrucciones para el diligenciamiento de la herramienta</t>
  </si>
  <si>
    <t xml:space="preserve">Esta herramienta ha sido diseñada y formulada con el fin de facilitarle los cálculos de acuerdo con una metodologia establecida que permite la comparación de las ofertas. por lo tanto, solo deberá diligenciar las columnas de color gris, columna N "Valor unitario" y P "observaciones" si es necesario. </t>
  </si>
  <si>
    <t>En la columna G "% Población objeto", de color salmon, las actividades 15,16,18 y 19 se toman excepcionalmente como el 100% debido al número minimo de empresas grandes.</t>
  </si>
  <si>
    <t>En la columna I "Tamaño", actividades 22 y 25 se encuentra una fila llamada "Total", de color azul, que es la que usaremos para el cálculo de los eventos a cotizar que son virtuales, cuyo aforo es de 3000. La información por tamaño de establecimiento solo es informativa, por ello estan bloqueadas las columnas O, P y Q, ya que no requieren ser diligenciadas.</t>
  </si>
  <si>
    <t>Para el cálculo de la cantidad a cotizar de las actividades que tienen una periodicidad "a demanda", se calcula un (1) evento al año.</t>
  </si>
  <si>
    <t>Para los programas fomento de estilos de vida saludable (FEVS), capacitación en SST y los de medicina preventiva, se deberán establecer metodogías de las convocatorias y porcentaje de efectividad de los convocados.</t>
  </si>
  <si>
    <t>Información relevante para la estimación de costos del SG-SSTM</t>
  </si>
  <si>
    <t>DISEÑO Y ESTRUCTURA PARA LA IMPLEMENTACIÓN DEL SISTEMA DE GESTIÓN DE SEGURIDAD Y SALUD EN EL TRABAJO PARA EL MAGISTERIO</t>
  </si>
  <si>
    <t>ITEM</t>
  </si>
  <si>
    <t>NORMATIVIDAD GENERAL</t>
  </si>
  <si>
    <t>NORMATIVIDAD ESPECIFICA MAGISTERIO</t>
  </si>
  <si>
    <t>PRODUCTO A COTIZAR</t>
  </si>
  <si>
    <t>MODALIDAD</t>
  </si>
  <si>
    <t>CANTIDAD</t>
  </si>
  <si>
    <t>PERIODICIDAD</t>
  </si>
  <si>
    <t>Circular 0072 DE 2021
Resolución 312 de 2019
Decreto 1072 del 2015 Artículo 2.2.4.6.16. Evaluación inicial del SG-SST define que deberá realizarse con el fin de identificar las prioridades en seguridad y salud en el trabajo para establecer el plan de trabajo anual o para la actualización del existente. El Parágrafo 2 define que la evaluación inicial debe estar documentada
Artículo 2.2.4.6.17. Planificación del SG-SST está basada en la evaluación inicial</t>
  </si>
  <si>
    <t>DECRETO 1655 DEL 2015, SECCION 2, ARTÍCULO 2.4.4.3.2.1, NUMERAL 5 "Verificar y diagnosticar anualmente, junto con los prestadores de servicios de salud, el nivel de desarrollo e implementación de la Seguridad y Salud en el Trabajo del Magisterio, la cobertura obtenida, el impacto logrado en el ambiente laboral y las condiciones de salud de los educadores activos en cada entidad territorial certificada en educación"</t>
  </si>
  <si>
    <t>Evaluación inicial del Sistema de Gestión de Seguridad y Salud en el Trabajo por tamaño de establecimientos educativos (grandes, medianas, pequeñas y micro sedes), con fundamento en la información que suministre Fiduprevisora, entregando a las Secretarias de Educación y a los Establecimientos Educativos.</t>
  </si>
  <si>
    <t>ENTREGA DOCUMENTAL</t>
  </si>
  <si>
    <t>Una sola vez al inicio del contrato</t>
  </si>
  <si>
    <t>Cumplimiento general del decreto 1072 hacia la implementación del SG-SST orientando en las directrices de obligatorio cumplimiento</t>
  </si>
  <si>
    <t>Elaboración del Manual del Sistema de Gestión de la Seguridad y Salud en el Trabajo (SG-SST), entregando a las secretarias de educación y a los establecimientos educativos y sus sedes.</t>
  </si>
  <si>
    <t>Artículo 2.2.4.6.29. Auditoria de cumplimiento del SG-SST incluye el desarrollo de un programa de auditoría para verificar su cumplimiento
Artículo 2.2.4.6.33. Acciones preventivas y correctivas. se establece la necesidad de definir e implementar las acciones preventivas y correctivas necesarias.</t>
  </si>
  <si>
    <t>NO ESPECIFICADO EN LA NORMA. SE PROPONE PARA EL REGIMEN EXCEPTUADO DEL MAGISTERIO</t>
  </si>
  <si>
    <t xml:space="preserve">Procedimiento de auditoría </t>
  </si>
  <si>
    <t>Artículo 2.2.4.6.15. Identificación de Peligros, Evaluación y Valoración de los Riesgos indica que se debe aplicar una metodología que sea sistemática, que tenga alcance sobre todos los procesos y actividades rutinarias y no rutinarias que le permita identificar los peligros y evaluar los riesgos en seguridad y salud en el trabajo. También define la actualización anual y cada vez que ocurra un accidente de trabajo mortal o un evento catastrófico en la empresa</t>
  </si>
  <si>
    <t>ARTÍCULO 2.4.4.3.3.6. Programa de seguridad industrial, numeral 4.
ARTÍCULO 2.4.4.3.3.7. Programa de Higiene industrial, numeral 1.</t>
  </si>
  <si>
    <t xml:space="preserve">Procedimiento para la identificación de peligros, evaluación y valoración de riesgos </t>
  </si>
  <si>
    <t>Matriz de peligros y riesgos (actualización periódica o frente eventos)</t>
  </si>
  <si>
    <t>Artículo 2.2.4.6.12. Documentación que incluye la matriz legal actualizada que contemple las normas del Sistema General de Riegos Laborales que le aplican a la empresa</t>
  </si>
  <si>
    <t>Formato y elaboración de la matriz legal que contemple las normas del Sistema General de Riesgos Laborales que le aplican a la entidad y las propias del régimen especial. Entregar a las Secretarias de Educación  y Establecimientos Educativos.</t>
  </si>
  <si>
    <t>Artículo 2.2.4.6.12. Documentación define dentro los requisitos la presentación de los objetivos del SG-SST
Artículo 2.2.4.6.17. Planificación del Sistema de Gestión de la Seguridad y Salud en el Trabajo SG-SST establece la necesidad de definir objetivos medibles y cuantificables al igual que indicadores
Artículo 2.2.4.6.18. Objetivos del Sistema de Gestión de la. Seguridad y Salud en el Trabajo SG-SST. establece sus características.
Artículo 2.2.4.6.19. Indicadores del Sistema de Gestión de la Seguridad y Salud en el Trabajo SG-SST, debe hacer el seguimiento a los mismos de acuerdo con sus características.
Artículos 2.2.4.6.22 y 2.2.4.6.31 definen el seguimiento a los resultados de los indicadores</t>
  </si>
  <si>
    <t>Formato de ficha técnica de indicadores y de seguimiento a objetivos e indicadores (estructura, proceso, resultado).</t>
  </si>
  <si>
    <t>Artículo 2.2.4.6.14. Comunicación. El empleador debe establecer mecanismos eficaces para:
1. Recibir, documentar y responder adecuadamente a las comunicaciones internas y externas relativas a la seguridad y salud en el trabajo;
2. Garantizar que se dé a conocer el Sistema de Gestión de la Seguridad y Salud en el Trabajo SG-SST a los trabajadores y contratistas; y, 3. Disponer de canales que permitan recolectar inquietudes, ideas y aportes de los trabajadores en materia de seguridad y salud en el trabajo para que sean consideradas y atendidas por los responsables en la empresa.</t>
  </si>
  <si>
    <t>Plan / mecanismos y canales de comunicación del SG-SSTM y de los temas relacionados.</t>
  </si>
  <si>
    <t xml:space="preserve">ENTREGA DOCUMENTAL
</t>
  </si>
  <si>
    <t>Artículo 2.2.4.6.12. Documentación define dentro los requisitos la presentación de la política del SG-SST</t>
  </si>
  <si>
    <t>Elaboración de la Política de Seguridad y Salud en el trabajo.
Entregar a las Secretarias de Educación  y Establecimientos Educativos.</t>
  </si>
  <si>
    <t>Artículo 2.2.4.6.8. Obligaciones de los empleadores define dentro de las mismas en el ítem 8 la necesidad de un plan anual coherente para cada uno de los objetivos del SG-SST con metas, responsables, recursos y cronograma y es parte de la documentación (firmado por empleador y responsable del SG-SST</t>
  </si>
  <si>
    <t>Plan de trabajo del SG-SST con responsabilidades y el cronograma</t>
  </si>
  <si>
    <t>Artículo 2.2.4.6.8. Obligaciones de los empleadores refiere la definición de recursos financieros, técnicos, físicos y de personal (humanos). Se debe tener medidas verificables de la disponibilidad y acceso a recursos dentro de los indicadores de estructura y su relación con los resultados obtenidos y las necesidades del SG-SST</t>
  </si>
  <si>
    <t>Formato de asignación de presupuesto y recursos</t>
  </si>
  <si>
    <t>Artículo 2.2.4.6.12. Documentación, define dentro de los requisitos a presentar en los procesos de seguimiento el informe diagnóstico de condiciones de salud de la empresa. 
Artículo 2.2.4.6.12. Como parte del proceso de control documental el parágrafo 3 establece que "se debe garantizar la confidencialidad de los documentos, acorde con la normatividad legal vigente" lo que establece la necesidad de consentimiento informado para exámenes ocupacionales y para efectos de manejo de historia clínica sobre todo si hay médico en la empresa.
Resolución número 2346 de 2007, art 3, art 5, art 4, art 6, art 7</t>
  </si>
  <si>
    <t>Procedimiento para efectuar el diagnóstico de condiciones de Salud (incluya la información sociodemográfica de la población trabajadora).</t>
  </si>
  <si>
    <t>Procedimiento para la realización de los exámenes médico ocupacionales
Procedimiento de evaluación de personal antes de actividades deportivas
Constancia Sobre Exámenes Ocupacionales y Recomendaciones Médicas
Formato de consentimiento de custodia y reserva de Historia Clínica.</t>
  </si>
  <si>
    <t>Artículo 2.2.4.6.25. Prevención, preparación y respuesta ante emergencias establece que el empleador debe identificar todas las amenazas que puedan afectar a la empresa y establecer su vulnerabilidad frente a estas, Igualmente establece que debe implementar un plan de prevención, preparación y respuesta ante emergencias</t>
  </si>
  <si>
    <t xml:space="preserve">Plan de prevención, preparación y respuesta ante emergencias
Formato de análisis vulnerabilidad </t>
  </si>
  <si>
    <t>Se verifico con el MEN la existencia de rutas escolares, en las cuales se transportan algunos docentes sobre todo en las zonas rulares.</t>
  </si>
  <si>
    <t>Artículo 2.2.4.6.25. Prevención, preparación y respuesta ante emergencias establece en el numeral 5 que dentro del plan de emergencias se debe diseñar e implementar los procedimientos para prevenir y controlar las amenazas priorizadas o minimizar el impacto de las no prioritarias</t>
  </si>
  <si>
    <r>
      <t>Procedimiento(s) Operativo(s) Normalizado(s) PON</t>
    </r>
    <r>
      <rPr>
        <sz val="16"/>
        <rFont val="Calibri"/>
        <family val="2"/>
        <scheme val="minor"/>
      </rPr>
      <t>s</t>
    </r>
  </si>
  <si>
    <t>Artículo 2.2.4.6.25. Prevención, preparación y respuesta ante emergencias establece en el numeral 10 que se deben realizar simulacros como mínimo una (1) vez a.1 año con la participación de todos los trabajadores</t>
  </si>
  <si>
    <t>Procedimiento para la realización de simulacros</t>
  </si>
  <si>
    <t>Artículo 2.2.4.6.12. Documentación establece dentro de los requisitos Los programas de vigilancia epidemiológica de la salud de los trabajadores, incluidos los resultados de las mediciones ambientales y los perfiles de salud y de acuerdo con el análisis de las condiciones de salud y de trabajo y a los riesgos priorizados.
2.2.4.6.16. Evaluación inicial del sistema de gestión
de la seguridad y salud en el trabajo SG-SST, numeral 6. La evaluación de los puestos de trabajo en el marco de los
programas de vigilancia epidemiológica de la salud de los
trabajadores.
Artículo 2.2.4.6.24. Medidas de prevención y control incluye en el parágrafo 3 la obligación de implementar programas de vigilancia epidemiológica, con el propósito de identificar precozmente efectos hacia la salud derivados de los ambientes de trabajo y evaluar la eficacia de !as medidas de prevención y control</t>
  </si>
  <si>
    <t>Programas de Vigilancia Epidemiológica de la salud de los trabajadores, incluidos los resultados de las mediciones ambientales y monitoreos biológicos que se hubieran realizado según el caso.</t>
  </si>
  <si>
    <t>Formatos asociados con los PVEs incluidos los de la evaluación de los puestos de trabajo en el marco de los programas de vigilancia epidemiológica de la salud de los trabajadores.</t>
  </si>
  <si>
    <t>Artículo 2.2.4.6.1. Objeto y Campo de Aplicación define cobertura del SG-SST sobre los trabajadores dependientes, contratistas, trabajadores cooperados y los trabajadores en misión e igualmente proveedores.
Artículo 2.2.4.6.28. Contratación. define que El empleador debe adoptar disposiciones que garanticen el cumplimiento de las normas de seguridad y salud en el trabajo por parte de proveedores, trabajadores dependientes, trabajadores cooperados, trabajadores en misión, contratistas y sus trabajadores o subcontratistas</t>
  </si>
  <si>
    <t>Procedimiento de Gestión de contratistas</t>
  </si>
  <si>
    <t>Artículo 2.2.4.6.34. Mejora continua. Establece que el empleador debe identificar oportunidades de mejora a partir de Los resultados de los programas de promoción y prevención</t>
  </si>
  <si>
    <t>Programas de promoción y prevención</t>
  </si>
  <si>
    <t>Artículo 2.2.4.6.8. Obligaciones de los Empleadores define que el empleador debe garantizar la capacitación de los trabajadores en los aspectos de seguridad y salud en el trabajo según las características de la empresa y los riesgos
Artículo 2.2.4.6.10. Responsabilidades de los trabajadores, establece su participación en las actividades de capacitación en seguridad y salud en el trabajo
Artículo 2.2.4.6.11. Capacitación en Seguridad y Salud en. el Trabajo -SST.
Artículo 2.2.4.6.12. Documentación. establece el programa de capacitación con registros de las actividades de capacitación</t>
  </si>
  <si>
    <t>DECRETO 1655 DEL 2015, SECCION 2, ARTÍCULO 2.4.4.3.3.7 NUMERAL 4. Capacitar a los educadores activos para que conozcan los riesgos a que están expuestos y la forma de prevenir las enfermedades laborales.</t>
  </si>
  <si>
    <t>Programa de capacitación anual en seguridad y salud en el trabajo que incluya los formatos de inducción, reinducción y capacitaciones.</t>
  </si>
  <si>
    <t xml:space="preserve">Matriz capacitación por cargo / trabajador 
</t>
  </si>
  <si>
    <t>Artículo 2.2.4.6.24. Medidas de prevención y control. Define en el Parágrafo 2. que se debe realizar el mantenimiento de las instalaciones, equipos herramientas de acuerdo con los informes de inspecciones y con sujeción a los manuales de uso.</t>
  </si>
  <si>
    <t>Programa de mantenimiento periódico de instalaciones, equipos, máquinas, herramientas</t>
  </si>
  <si>
    <t>Artículo 2.2.4.6.12. Documentación incluye el registro de entrega de los protocolos de seguridad, de las fichas técnicas cuando aplique y demás instructivos internos de seguridad y salud en el trabajo</t>
  </si>
  <si>
    <t xml:space="preserve">Procedimiento Fichas técnicas. </t>
  </si>
  <si>
    <t>Formato de registro de entrega de documentos de seguridad (protocolos y fichas)</t>
  </si>
  <si>
    <t>Artículo 2.2.4.6.26. Gestión del cambio. se debe implementar un procedimiento para evaluar el impacto sobre la SST que puedan generar los cambios internos y externos
Artículo 2.2.4.6.15. Identificación de Peligros, Evaluación y Valoración de los Riesgos define en el parágrafo 2 que debe ser documentada y actualizada cuando se presenten cambios en los procesos, en las instalaciones en la maquinaria o en los equipos
Artículo 2.2.4.6.16. Evaluación inicial del SG-SST incluye en la identificación de peligros contemplar los cambios de procesos, instalaciones, equipos, maquinarias</t>
  </si>
  <si>
    <t>Procedimiento de gestión del cambio (interno/externo)</t>
  </si>
  <si>
    <t>Artículo 2.2.4.6.27. Adquisiciones. se establece un procedimiento para garantizar que se identifiquen y evalúen en las especificaciones relativas a las compras o adquisiciones de productos y servicios, las disposiciones relacionadas con el cumplimiento del SG-SST</t>
  </si>
  <si>
    <t xml:space="preserve">Procedimiento de adquisiciones </t>
  </si>
  <si>
    <t>Artículo 2.2.4.6.12. Documentación. Incluye Los soportes de la convocatoria, elección y conformación del Comité Paritario de Seguridad y Salud en el Trabajo</t>
  </si>
  <si>
    <t>Formato de Convocatoria, elección y conformación COPASST</t>
  </si>
  <si>
    <t>Artículo 2.2.4.6.4. Sistema de Gestión de la Seguridad y Salud en el Trabajo indica que el SG-SST debe ser liderado e implementado por el empleador con la participación de los trabajadores y/o contratistas
Artículo 2.2.4.6.8. Obligaciones de los Empleadores indica que se debe asegurar la adopción de medidas eficaces que garanticen la participación de todos los trabajadores
Artículo 2.2.4.6.30. Alcance de la auditoria de cumplimiento del SG-SST incluye la evaluación de la participación de los trabajadores
Artículo 2.2.4.6.31. Revisión por la alta dirección, en esta se debe determinar si promueve la participación de los trabajadores.
Artículo 2.2.4.6.16. Evaluación inicial del SG-SST en el Parágrafo 3. define que se debe facilitar mecanismos para el autoreporte de condiciones de trabajo y de salud por parte de los trabajadores</t>
  </si>
  <si>
    <t>Procedimiento para la participación de los trabajadores</t>
  </si>
  <si>
    <t xml:space="preserve">Formato de auto reporte condiciones de trabajo y de salud </t>
  </si>
  <si>
    <t>Artículo 2.2.4.6.31. Revisión por la alta dirección
Artículo 2.2.4.6.12. Documentación. Incluye actas de sus reuniones de copasst</t>
  </si>
  <si>
    <t>Formato de acta de reunión</t>
  </si>
  <si>
    <t>Artículo 2.2.4.6.13. Conservación de los documentos. Especifica que el empleador debe conservar los registros y documentos que soportan el Sistema de Gestión de la Seguridad y Salud en el Trabajo SG-SST de manera controlada y por los tiempos determinados.</t>
  </si>
  <si>
    <t xml:space="preserve">Procedimiento de retención, archivo y conservación de documentos. </t>
  </si>
  <si>
    <t>Artículo 2.2.4.6.12. Documentación establece las evidencias de las gestiones adelantadas para el control de los riesgos prioritarios.
Artículo 2.2.4.6.21. Indicadores que evalúan el proceso incluye la ejecución de las diferentes acciones preventivas, correctivas Y de mejora
Artículo 2.2.4.6.22. Indicadores que evalúan el resultado del SG-SST incluye la evaluación de las acciones preventivas, correctivas y de mejora</t>
  </si>
  <si>
    <t>Formato seguimiento plan de acción control riesgos prioritarios / oportunidades de mejora / NC.</t>
  </si>
  <si>
    <t>Artículo 2.2.4.6.24. Medidas de prevención y control incluye los equipos y elementos de protección personal que cumplan con las disposiciones legales vigentes y de acuerdo con la identificación de peligros y evaluación y valoración de Jos riesgos.
Artículo 2.2.4.6.12. Documentación, define dentro de los requisitos los registros de entrega de equipos y elementos de protección personal.</t>
  </si>
  <si>
    <t>DECRETO 1655 DEL 2015, SECCION 3, ARTÍCULO 2.4.4.3.3.7., NUMERAL 2. Determinar los elementos de protección personal que se requieren en los establecimientos educativos oficiales</t>
  </si>
  <si>
    <t xml:space="preserve">Matriz de Elementos de Protección Personal (EPP).
Formato de registro entrega equipos y EPP .
</t>
  </si>
  <si>
    <t>Artículo 2.2.4.6.24. Medidas de prevención y control en Controles Administrativos diseño e implementación de procedimientos y trabajos seguros
Artículo 2.2.4.6.2. Definiciones en Condiciones y medio ambiente de trabajo incluye procedimientos para la utilización de los agentes químicos, físicos y biológicos
Artículo 2.2.4.6.12. Documentación incluye Los procedimientos e instructivos internos de seguridad y salud en el trabajo</t>
  </si>
  <si>
    <t>Procedimiento para la implementación de Protocolos seguridad (Procedimientos e instructivos internos de seguridad).</t>
  </si>
  <si>
    <t>Formato de análisis de trabajo seguro</t>
  </si>
  <si>
    <t>Artículo 2.2.4.6.12. Documentación incluye Los reportes y las investigaciones de los incidentes, accidentes de trabajo y enfermedades laborales de acuerdo con la normatividad vigente
Artículo 2.2.4.6.21. Indicadores que evalúan el proceso del SG-SST evalúan el cumplimiento de los procesos de reporte e investigación de los incidentes, accidentes de trabajo</t>
  </si>
  <si>
    <t xml:space="preserve"> Procedimiento para el reporte e investigación de incidentes y enfermedades laborales</t>
  </si>
  <si>
    <t>Formato de Investigación incidentes y ATEL</t>
  </si>
  <si>
    <t>Artículo 2.2.4.6.29. Auditoria de cumplimiento del SG-SST incluye el desarrollo de un programa de auditoría para verificar su cumplimiento.</t>
  </si>
  <si>
    <t>Procedimiento de auditoría</t>
  </si>
  <si>
    <t>Artículo 2.2.4.6.8. Obligaciones de los empleadores define en el ítem 2 la asignación, comunicación y documentación de responsabilidades asignadas en SST para implementación y mejoramiento continuo a todos los niveles. 
Artículo 2.2.4.6.10 define las responsabilidades de los trabajadores
Artículo 2.2.4.6.20. Indicadores de estructura.</t>
  </si>
  <si>
    <t>DECRETO 1655 DEL 2015, SECCION 2.</t>
  </si>
  <si>
    <t xml:space="preserve">Matriz que describa los roles y responsabilidades de los actores del SG-SSTM, por tamaños de establecimientos educativos (grandes, medianas, pequeñas y micro sedes). </t>
  </si>
  <si>
    <t>Artículo 2.2.4.6.12. Documentación incluye los formatos de registros de las inspecciones a las instalaciones, maquinas o equipos ejecutadas
Artículo 2.2.4.6.2. Inspecciones define en condiciones y medio ambiente de trabajo los elementos, agentes o factores que tienen influencia significativa en la generación de riesgos para la seguridad y salud de los trabajadores.</t>
  </si>
  <si>
    <t xml:space="preserve">Procedimiento de inspecciones de seguridad
Inspecciones a instalaciones / máquinas y equipos </t>
  </si>
  <si>
    <t>Artículo 2.2.4.6.34. Mejora continua Proceso recurrente de optimización del SG-SST para lograr mejoras en su desempeño. La alta dirección debe dar las directrices y otorgar los recursos necesarios para implementar oportunidades de mejora de las distintas fuentes definidas
Artículo 2.2.4.6.4. Sistema de Gestión de la Seguridad y Salud en el Trabajo
Artículo 2.2.4.6.33. Acciones preventivas y correctivas. se establece la necesidad de definir e implementar las acciones preventivas y correctivas necesarias.</t>
  </si>
  <si>
    <t xml:space="preserve">Procedimiento de mejora continua </t>
  </si>
  <si>
    <t>Procedimiento para abordar riesgos y oportunidades</t>
  </si>
  <si>
    <t>Procedimiento para la implementación de acciones correctivas preventivas y de mejora</t>
  </si>
  <si>
    <t>Procedimiento de Elaboración, actualización y Control de Información documentada</t>
  </si>
  <si>
    <t xml:space="preserve">Formato de acciones de mejora, preventivas,  correctivas y NO conformidad </t>
  </si>
  <si>
    <t>Artículo 2.2.4.6.31. Revisión por la alta dirección establece la necesidad de adelantar una revisión del Sistema de Gestión de la Seguridad y Salud en el trabajo SG-SST por parte de la gerencia, numeral 21. Identificar ausentismo laboral por causas asociadas con seguridad y salud en el trabajo.</t>
  </si>
  <si>
    <t>Programa para el control de la disminución del ausentismo laboral.</t>
  </si>
  <si>
    <t xml:space="preserve">Artículo 2.2.4.6.31. Revisión por la alta dirección establece la necesidad de adelantar una revisión del Sistema de Gestión de la Seguridad y Salud en el trabajo SG-SST por parte de la gerencia.
Artículo 2.2.4.6.8. Obligaciones de los empleadores define en su ítem 3 la rendición documentada de cuentas en el SG-SST a través de medios escritos, electrónicos o verbales anualmente. </t>
  </si>
  <si>
    <t>Procedimiento para la revisión por la alta dirección</t>
  </si>
  <si>
    <t xml:space="preserve">Formato de informe rendición de cuentas </t>
  </si>
  <si>
    <t>Artículo 2.2.4.6.10. Responsabilidades de los trabajadores: establece que deben cumplir las normas, reglamentos e instrucciones del Sistema de Gestión de la Seguridad y Salud en el Trabajo de la empresa.</t>
  </si>
  <si>
    <t xml:space="preserve">Reglamento de Seguridad e Higiene industrial </t>
  </si>
  <si>
    <t>Reglamento interno de trabajo</t>
  </si>
  <si>
    <t>Ley 1010 "Por la cual se adoptan medidas para prevenir , corregir y sancionar el acoso laboral y otros hostigamientos en el marco de las relaciones de trabajo".
Resolución 652/2012, Resolución 1356/2012</t>
  </si>
  <si>
    <t>Procedimiento Conformación y Funcionamiento Comité de Convivencia Laboral.</t>
  </si>
  <si>
    <t>Ley 1503 de 2011.  "Por la cual se promueve la formación de hábitos, comportamientos y conductas seguros en la vía…» ...cuando contrate diez (10) unidades, o contrate o administre personal de conductores.
Decreto 0348 del 25 de febrero de 2015, en su artículo 60, 62 establece que todas las Instituciones educativas deberán desarrollar entre otros, el Plan Estratégico de Seguridad Vial - PESV.
Resolución 1565 de junio 6 de 2014, Guía Metodológica para la elaboración del Plan estratégico de seguridad Vial.
Resolución 1231 del 2016 seguimiento y evaluación PESV.</t>
  </si>
  <si>
    <t>Guía Metodológica para la elaboración del Plan estratégico de seguridad Vial.</t>
  </si>
  <si>
    <t>DECRETO 1655 DEL 2015, SECCION 3, ARTÍCULO2.4.4.3.3.4., numeral 5. Realizar campañas sobre estilos de vida y trabajo saludable, tabaquismo, alcoholismo, drogadicción, prevención de las enfermedades de mayor mortalidad a nivel cardiovascular, cáncer uterino, de próstata y de seno, así como sobre enfermedades de alta incidencia en la sociedad, como diabetes, osteoporosis, afecciones gástricas y hemáticas, entre otras.
Resolución 089 de 2019.</t>
  </si>
  <si>
    <t>Elaboración de la Política de Prevención de Consumo de Alcohol, Tabaco y Otras Sustancias Psicoactivas.
Entregar a las Secretarias de Educación  y Establecimientos Educativos.</t>
  </si>
  <si>
    <t>Artículo 2.2.4.6.12. Documentación que incluye la matriz legal actualizada que contemple las normas del Sistema General de Riegos Laborales que le aplican a la empresa,  15. La matriz legal actualizada que contemple las normas del Sistema General de Riesgos Laborales que le aplican a la empresa</t>
  </si>
  <si>
    <t>SECCIÓN 2
ARTICULO 2.4.4.3.2.1.
Numeral 11</t>
  </si>
  <si>
    <t>Elaboración de la Matriz legal que contemple las normas del Sistema General de Riesgos Laborales que le aplican a la entidad y las propias del régimen especial. Entregar a las Secretarias de Educación  y Establecimientos Educativos.</t>
  </si>
  <si>
    <t>Amazonas; Bogotá; Chía; Cundinamarca; Facatativá; Funza; Fusagasugá; Girardot; Guainía; Guaviare; Meta; Mosquera; Soacha; Vaupés; Vichada; Villavicencio; Zipaquirá</t>
  </si>
  <si>
    <t>Atlántico; Barranquilla; Bolívar; Cartagena; Cesar; Ciénaga; Córdoba; La Guajira; Lorica; Magangué; Magdalena; Maicao; Malambo; Montería; Riohacha; Sahagún; San Andrés; Santa Marta; Sincelejo; Soledad; Sucre; Uribia; Valledupar</t>
  </si>
  <si>
    <t>Antioquia; Apartadó; Armenia; Bello; Caldas; Chocó; Dosquebradas; Envigado; Itagüí; Manizales; Medellín; Pereira; Quibdó; Quindío; Rionegro; Risaralda; Sabaneta; Turbo</t>
  </si>
  <si>
    <t>Arauca; Barrancabermeja; Boyacá; Bucaramanga; Casanare; Cúcuta; Duitama; Floridablanca; Girón; Norte de Santander; Piedecuesta; Santander; Sogamoso; Tunja; Yopal</t>
  </si>
  <si>
    <t>Buenaventura; Buga; Cali; Caquetá; Cartago; Cauca; Florencia; Huila; Ibagué; Ipiales; Jamundí; Nariño; Neiva; Palmira; Pasto; Pitalito; Popayan; Putumayo; Tolima; Tuluá; Tumaco; Valle del Cauca; Yumbo</t>
  </si>
  <si>
    <t>Antioquia 
Caldas
Choco
Quindio 
Risaralda</t>
  </si>
  <si>
    <t>Regional Occidente (5 departamentos)</t>
  </si>
  <si>
    <t>Regional Oriente (5 departamentos)</t>
  </si>
  <si>
    <t>Regional SurOccidente (7 departamentos)</t>
  </si>
  <si>
    <t>Amazonas
Bogotá
Cundinamarca
Guainia
Guaviare
Meta
Vaupes
Vichada</t>
  </si>
  <si>
    <t>Regional Centro (8 departamentos)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</si>
</sst>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0.0%"/>
  </numFmts>
  <fonts count="27">
    <font>
      <sz val="11"/>
      <color theme="1"/>
      <name val="Calibri"/>
      <family val="2"/>
      <scheme val="minor"/>
    </font>
    <font>
      <sz val="11"/>
      <color theme="1"/>
      <name val="Calibri"/>
      <family val="2"/>
      <scheme val="minor"/>
    </font>
    <font>
      <sz val="10"/>
      <name val="Arial"/>
      <family val="2"/>
    </font>
    <font>
      <sz val="11"/>
      <color theme="1"/>
      <name val="Arial MT"/>
    </font>
    <font>
      <b/>
      <sz val="11"/>
      <color theme="1"/>
      <name val="Arial MT"/>
    </font>
    <font>
      <b/>
      <sz val="11"/>
      <color theme="0"/>
      <name val="Arial mt"/>
    </font>
    <font>
      <sz val="11"/>
      <name val="Arial mt"/>
    </font>
    <font>
      <b/>
      <sz val="14"/>
      <color theme="0"/>
      <name val="Arial mt"/>
    </font>
    <font>
      <b/>
      <sz val="11"/>
      <name val="Arial mt"/>
    </font>
    <font>
      <sz val="10"/>
      <color theme="1"/>
      <name val="Arial"/>
      <family val="2"/>
    </font>
    <font>
      <b/>
      <sz val="11"/>
      <color theme="1"/>
      <name val="Calibri"/>
      <family val="2"/>
      <scheme val="minor"/>
    </font>
    <font>
      <sz val="11"/>
      <name val="Calibri"/>
      <family val="2"/>
      <scheme val="minor"/>
    </font>
    <font>
      <b/>
      <sz val="11"/>
      <name val="Calibri"/>
      <family val="2"/>
      <scheme val="minor"/>
    </font>
    <font>
      <sz val="11"/>
      <color theme="0"/>
      <name val="Arial mt"/>
    </font>
    <font>
      <sz val="11"/>
      <name val="Arial Rounded MT Bold"/>
      <family val="2"/>
    </font>
    <font>
      <sz val="11"/>
      <name val="Arial  MT "/>
    </font>
    <font>
      <sz val="11"/>
      <color theme="1"/>
      <name val="Arial Rounded MT Bold"/>
      <family val="2"/>
    </font>
    <font>
      <sz val="11"/>
      <color theme="0"/>
      <name val="Arial Rounded MT Bold"/>
      <family val="2"/>
    </font>
    <font>
      <b/>
      <sz val="11"/>
      <color theme="0"/>
      <name val="Arial "/>
    </font>
    <font>
      <b/>
      <sz val="14"/>
      <name val="Arial mt"/>
    </font>
    <font>
      <b/>
      <sz val="12"/>
      <color theme="0"/>
      <name val="Arial mt"/>
    </font>
    <font>
      <sz val="12"/>
      <color theme="1"/>
      <name val="Arial MT"/>
    </font>
    <font>
      <sz val="11"/>
      <color rgb="FFFF0000"/>
      <name val="Calibri"/>
      <family val="2"/>
      <scheme val="minor"/>
    </font>
    <font>
      <b/>
      <sz val="18"/>
      <color theme="0"/>
      <name val="Arial Black"/>
      <family val="2"/>
    </font>
    <font>
      <b/>
      <sz val="12"/>
      <color theme="0"/>
      <name val="Calibri"/>
      <family val="2"/>
      <scheme val="minor"/>
    </font>
    <font>
      <sz val="11"/>
      <color theme="1"/>
      <name val="Calibri"/>
      <family val="2"/>
    </font>
    <font>
      <sz val="16"/>
      <name val="Calibri"/>
      <family val="2"/>
      <scheme val="minor"/>
    </font>
  </fonts>
  <fills count="8">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4" fontId="1" fillId="0" borderId="0" applyFont="0" applyFill="0" applyBorder="0" applyAlignment="0" applyProtection="0"/>
  </cellStyleXfs>
  <cellXfs count="188">
    <xf numFmtId="0" fontId="0" fillId="0" borderId="0" xfId="0"/>
    <xf numFmtId="0" fontId="3" fillId="0" borderId="0" xfId="0" applyFont="1" applyAlignment="1">
      <alignment horizontal="center" vertical="center"/>
    </xf>
    <xf numFmtId="0" fontId="3" fillId="0" borderId="1" xfId="0" applyFont="1" applyBorder="1" applyAlignment="1">
      <alignment horizontal="center" vertical="center"/>
    </xf>
    <xf numFmtId="0" fontId="5" fillId="2" borderId="1" xfId="0" applyFont="1" applyFill="1" applyBorder="1" applyAlignment="1">
      <alignment horizontal="center" vertical="center" wrapText="1"/>
    </xf>
    <xf numFmtId="164" fontId="4" fillId="0" borderId="1" xfId="1" applyNumberFormat="1" applyFont="1" applyBorder="1" applyAlignment="1">
      <alignment horizontal="center" vertical="center"/>
    </xf>
    <xf numFmtId="0" fontId="3" fillId="0" borderId="1" xfId="0" applyFont="1" applyBorder="1" applyAlignment="1">
      <alignment horizontal="center" vertical="center" wrapText="1"/>
    </xf>
    <xf numFmtId="9" fontId="3" fillId="0" borderId="0" xfId="2" applyFont="1" applyAlignment="1">
      <alignment horizontal="center" vertical="center"/>
    </xf>
    <xf numFmtId="0" fontId="3" fillId="0" borderId="0" xfId="0" applyFont="1" applyAlignment="1">
      <alignment vertical="center"/>
    </xf>
    <xf numFmtId="164" fontId="3" fillId="0" borderId="1" xfId="1" applyNumberFormat="1" applyFont="1" applyBorder="1" applyAlignment="1">
      <alignment horizontal="center" vertical="center"/>
    </xf>
    <xf numFmtId="164" fontId="3" fillId="0" borderId="1" xfId="1" applyNumberFormat="1" applyFont="1" applyBorder="1" applyAlignment="1">
      <alignment horizontal="center" vertical="center" wrapText="1"/>
    </xf>
    <xf numFmtId="0" fontId="3" fillId="0" borderId="0" xfId="0" applyFont="1" applyAlignment="1">
      <alignment horizontal="center" vertical="center" wrapText="1"/>
    </xf>
    <xf numFmtId="164" fontId="4" fillId="0"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164" fontId="4" fillId="0" borderId="1" xfId="1" applyNumberFormat="1" applyFont="1" applyFill="1" applyBorder="1" applyAlignment="1">
      <alignment horizontal="center" vertical="center" wrapText="1"/>
    </xf>
    <xf numFmtId="0" fontId="4" fillId="0" borderId="1" xfId="0" applyFont="1" applyBorder="1" applyAlignment="1">
      <alignment horizontal="righ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9" fontId="3" fillId="0" borderId="2" xfId="0" applyNumberFormat="1" applyFont="1" applyBorder="1" applyAlignment="1">
      <alignment horizontal="center" vertical="center"/>
    </xf>
    <xf numFmtId="0" fontId="5" fillId="2" borderId="1" xfId="0" applyFont="1" applyFill="1" applyBorder="1" applyAlignment="1">
      <alignment horizontal="right"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left" vertical="center" wrapText="1"/>
    </xf>
    <xf numFmtId="164" fontId="4" fillId="0" borderId="1" xfId="1" applyNumberFormat="1" applyFont="1" applyBorder="1" applyAlignment="1">
      <alignment horizontal="right" vertical="center"/>
    </xf>
    <xf numFmtId="0" fontId="3" fillId="0" borderId="0" xfId="0" applyFont="1" applyAlignment="1">
      <alignment horizontal="left" vertical="center"/>
    </xf>
    <xf numFmtId="0" fontId="3" fillId="0" borderId="2" xfId="0" applyFont="1" applyBorder="1" applyAlignment="1">
      <alignment horizontal="left" vertical="center" wrapText="1"/>
    </xf>
    <xf numFmtId="165" fontId="3" fillId="0" borderId="0" xfId="4" applyNumberFormat="1" applyFont="1" applyAlignment="1">
      <alignment horizontal="center" vertical="center"/>
    </xf>
    <xf numFmtId="1" fontId="3" fillId="0" borderId="0" xfId="0" applyNumberFormat="1" applyFont="1" applyAlignment="1">
      <alignment horizontal="center" vertical="center"/>
    </xf>
    <xf numFmtId="1" fontId="5" fillId="2" borderId="1" xfId="0" applyNumberFormat="1" applyFont="1" applyFill="1" applyBorder="1" applyAlignment="1">
      <alignment horizontal="center" vertical="center" wrapText="1"/>
    </xf>
    <xf numFmtId="1" fontId="3" fillId="0" borderId="1" xfId="0" applyNumberFormat="1" applyFont="1" applyBorder="1" applyAlignment="1">
      <alignment horizontal="center" vertical="center"/>
    </xf>
    <xf numFmtId="0" fontId="6" fillId="4" borderId="0" xfId="0" applyFont="1" applyFill="1" applyAlignment="1">
      <alignment horizontal="right" vertical="center" wrapText="1"/>
    </xf>
    <xf numFmtId="164" fontId="3" fillId="0" borderId="3" xfId="1" applyNumberFormat="1" applyFont="1" applyBorder="1" applyAlignment="1">
      <alignment horizontal="center" vertical="center"/>
    </xf>
    <xf numFmtId="0" fontId="3" fillId="0" borderId="2" xfId="0" applyFont="1" applyBorder="1" applyAlignment="1">
      <alignment vertical="center"/>
    </xf>
    <xf numFmtId="0" fontId="6" fillId="0" borderId="8" xfId="0" applyFont="1" applyBorder="1" applyAlignment="1">
      <alignment horizontal="center" vertical="center" wrapText="1"/>
    </xf>
    <xf numFmtId="164" fontId="4" fillId="0" borderId="1" xfId="1" applyNumberFormat="1" applyFont="1" applyBorder="1" applyAlignment="1">
      <alignment vertical="center"/>
    </xf>
    <xf numFmtId="164" fontId="4" fillId="0" borderId="3" xfId="1" applyNumberFormat="1" applyFont="1" applyBorder="1" applyAlignment="1">
      <alignment vertical="center"/>
    </xf>
    <xf numFmtId="0" fontId="3" fillId="0" borderId="1" xfId="0" applyFont="1" applyBorder="1" applyAlignment="1">
      <alignment vertical="center" wrapText="1"/>
    </xf>
    <xf numFmtId="0" fontId="6" fillId="0" borderId="1" xfId="0" applyFont="1" applyBorder="1" applyAlignment="1">
      <alignment horizontal="left" vertical="center" wrapText="1"/>
    </xf>
    <xf numFmtId="166" fontId="3" fillId="0" borderId="1" xfId="2" applyNumberFormat="1" applyFont="1" applyBorder="1" applyAlignment="1">
      <alignment horizontal="center" vertical="center"/>
    </xf>
    <xf numFmtId="0" fontId="6" fillId="4" borderId="1" xfId="0" applyFont="1" applyFill="1" applyBorder="1" applyAlignment="1">
      <alignment horizontal="right" vertical="center" wrapText="1"/>
    </xf>
    <xf numFmtId="164" fontId="4" fillId="0" borderId="1" xfId="1" applyNumberFormat="1" applyFont="1" applyFill="1" applyBorder="1" applyAlignment="1">
      <alignment horizontal="center" vertical="center"/>
    </xf>
    <xf numFmtId="0" fontId="8" fillId="4" borderId="0" xfId="0" applyFont="1" applyFill="1" applyAlignment="1">
      <alignment horizontal="right" vertical="center" wrapText="1"/>
    </xf>
    <xf numFmtId="0" fontId="5" fillId="2" borderId="1" xfId="0" applyFont="1" applyFill="1" applyBorder="1" applyAlignment="1">
      <alignment horizontal="right" wrapText="1"/>
    </xf>
    <xf numFmtId="166" fontId="3" fillId="0" borderId="0" xfId="2" applyNumberFormat="1" applyFont="1" applyBorder="1" applyAlignment="1">
      <alignment horizontal="center" vertical="center"/>
    </xf>
    <xf numFmtId="0" fontId="8" fillId="4" borderId="1" xfId="0" applyFont="1" applyFill="1" applyBorder="1" applyAlignment="1">
      <alignment horizontal="right" vertical="center" wrapText="1"/>
    </xf>
    <xf numFmtId="0" fontId="3" fillId="0" borderId="1" xfId="2" applyNumberFormat="1" applyFont="1" applyBorder="1" applyAlignment="1">
      <alignment horizontal="center" vertical="center"/>
    </xf>
    <xf numFmtId="1" fontId="3" fillId="0" borderId="2" xfId="0" applyNumberFormat="1" applyFont="1" applyBorder="1" applyAlignment="1">
      <alignment horizontal="center" vertical="center"/>
    </xf>
    <xf numFmtId="0" fontId="9" fillId="0" borderId="0" xfId="0" applyFont="1"/>
    <xf numFmtId="9" fontId="3" fillId="0" borderId="1" xfId="0"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8" fillId="5" borderId="0" xfId="0" applyFont="1" applyFill="1" applyAlignment="1">
      <alignment horizontal="right" vertical="center" wrapText="1"/>
    </xf>
    <xf numFmtId="164" fontId="4" fillId="5" borderId="3" xfId="1" applyNumberFormat="1" applyFont="1" applyFill="1" applyBorder="1" applyAlignment="1">
      <alignment vertical="center"/>
    </xf>
    <xf numFmtId="164" fontId="3" fillId="5" borderId="1" xfId="1" applyNumberFormat="1" applyFont="1" applyFill="1" applyBorder="1" applyAlignment="1">
      <alignment horizontal="center" vertical="center"/>
    </xf>
    <xf numFmtId="166" fontId="3" fillId="5" borderId="1" xfId="2" applyNumberFormat="1" applyFont="1" applyFill="1" applyBorder="1" applyAlignment="1">
      <alignment horizontal="center" vertical="center"/>
    </xf>
    <xf numFmtId="0" fontId="6" fillId="5" borderId="0" xfId="0" applyFont="1" applyFill="1" applyAlignment="1">
      <alignment horizontal="right" vertical="center" wrapText="1"/>
    </xf>
    <xf numFmtId="164" fontId="3" fillId="5" borderId="3" xfId="1" applyNumberFormat="1" applyFont="1" applyFill="1" applyBorder="1" applyAlignment="1">
      <alignment horizontal="center" vertical="center"/>
    </xf>
    <xf numFmtId="0" fontId="8" fillId="0" borderId="0" xfId="0" applyFont="1" applyAlignment="1">
      <alignment horizontal="right" vertical="center" wrapText="1"/>
    </xf>
    <xf numFmtId="164" fontId="3" fillId="0" borderId="1" xfId="1" applyNumberFormat="1" applyFont="1" applyFill="1" applyBorder="1" applyAlignment="1">
      <alignment horizontal="center" vertical="center"/>
    </xf>
    <xf numFmtId="166" fontId="3" fillId="0" borderId="1" xfId="2" applyNumberFormat="1" applyFont="1" applyFill="1" applyBorder="1" applyAlignment="1">
      <alignment horizontal="center" vertical="center"/>
    </xf>
    <xf numFmtId="0" fontId="8" fillId="0" borderId="5" xfId="0" applyFont="1" applyBorder="1" applyAlignment="1">
      <alignment horizontal="right" vertical="center" wrapText="1"/>
    </xf>
    <xf numFmtId="164" fontId="3" fillId="0" borderId="7" xfId="1" applyNumberFormat="1" applyFont="1" applyFill="1" applyBorder="1" applyAlignment="1">
      <alignment horizontal="center" vertical="center"/>
    </xf>
    <xf numFmtId="0" fontId="3" fillId="0" borderId="0" xfId="0" applyFont="1" applyAlignment="1">
      <alignment horizontal="center" vertical="top" wrapText="1"/>
    </xf>
    <xf numFmtId="0" fontId="15" fillId="0" borderId="1" xfId="0" applyFont="1" applyBorder="1" applyAlignment="1">
      <alignment horizontal="center" vertical="center"/>
    </xf>
    <xf numFmtId="9" fontId="3" fillId="6" borderId="2" xfId="0" applyNumberFormat="1" applyFont="1" applyFill="1" applyBorder="1" applyAlignment="1">
      <alignment horizontal="center" vertical="center"/>
    </xf>
    <xf numFmtId="0" fontId="6" fillId="0" borderId="1" xfId="0" applyFont="1" applyBorder="1" applyAlignment="1">
      <alignment horizontal="center" vertical="center"/>
    </xf>
    <xf numFmtId="0" fontId="4" fillId="0" borderId="0" xfId="0" applyFont="1" applyAlignment="1">
      <alignment horizontal="center" vertical="center" wrapText="1"/>
    </xf>
    <xf numFmtId="0" fontId="16" fillId="0" borderId="0" xfId="0" applyFont="1"/>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164" fontId="16" fillId="0" borderId="1" xfId="1" applyNumberFormat="1" applyFont="1" applyBorder="1" applyAlignment="1">
      <alignment horizontal="center" vertical="center" wrapText="1"/>
    </xf>
    <xf numFmtId="0" fontId="16" fillId="0" borderId="1" xfId="0" applyFont="1" applyBorder="1"/>
    <xf numFmtId="0" fontId="16" fillId="0" borderId="1" xfId="0" applyFont="1" applyBorder="1" applyAlignment="1">
      <alignment horizontal="center" vertical="center"/>
    </xf>
    <xf numFmtId="164" fontId="16" fillId="0" borderId="1" xfId="1" applyNumberFormat="1" applyFont="1" applyBorder="1" applyAlignment="1">
      <alignment horizontal="center" vertical="center"/>
    </xf>
    <xf numFmtId="0" fontId="17" fillId="2" borderId="1" xfId="0" applyFont="1" applyFill="1" applyBorder="1" applyAlignment="1">
      <alignment horizontal="right" vertical="center" wrapText="1"/>
    </xf>
    <xf numFmtId="0" fontId="14" fillId="4" borderId="0" xfId="0" applyFont="1" applyFill="1" applyAlignment="1">
      <alignment horizontal="right" vertical="center" wrapText="1"/>
    </xf>
    <xf numFmtId="164" fontId="16" fillId="0" borderId="3" xfId="1" applyNumberFormat="1" applyFont="1" applyBorder="1" applyAlignment="1">
      <alignment horizontal="center" vertical="center"/>
    </xf>
    <xf numFmtId="0" fontId="14" fillId="4" borderId="1" xfId="0" applyFont="1" applyFill="1" applyBorder="1" applyAlignment="1">
      <alignment horizontal="righ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right" vertical="center" wrapText="1"/>
    </xf>
    <xf numFmtId="0" fontId="13"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9" fillId="0" borderId="0" xfId="0" applyFont="1" applyAlignment="1">
      <alignment horizontal="center" vertical="center" wrapText="1"/>
    </xf>
    <xf numFmtId="1" fontId="6" fillId="0" borderId="1" xfId="0" applyNumberFormat="1" applyFont="1" applyBorder="1" applyAlignment="1">
      <alignment horizontal="center" vertical="center"/>
    </xf>
    <xf numFmtId="1" fontId="6" fillId="0" borderId="2" xfId="0" applyNumberFormat="1" applyFont="1" applyBorder="1" applyAlignment="1">
      <alignment horizontal="center" vertical="center"/>
    </xf>
    <xf numFmtId="164" fontId="4" fillId="0" borderId="1" xfId="1" applyNumberFormat="1" applyFont="1" applyFill="1" applyBorder="1" applyAlignment="1">
      <alignment horizontal="right" vertical="center"/>
    </xf>
    <xf numFmtId="164" fontId="4" fillId="4" borderId="3" xfId="1" applyNumberFormat="1" applyFont="1" applyFill="1" applyBorder="1" applyAlignment="1">
      <alignment vertical="center"/>
    </xf>
    <xf numFmtId="164" fontId="3" fillId="4" borderId="1" xfId="1" applyNumberFormat="1" applyFont="1" applyFill="1" applyBorder="1" applyAlignment="1">
      <alignment horizontal="center" vertical="center"/>
    </xf>
    <xf numFmtId="164" fontId="3" fillId="4" borderId="3" xfId="1" applyNumberFormat="1" applyFont="1" applyFill="1" applyBorder="1" applyAlignment="1">
      <alignment horizontal="center" vertical="center"/>
    </xf>
    <xf numFmtId="166" fontId="3" fillId="4" borderId="1" xfId="2" applyNumberFormat="1" applyFont="1" applyFill="1" applyBorder="1" applyAlignment="1">
      <alignment horizontal="center" vertical="center"/>
    </xf>
    <xf numFmtId="0" fontId="3" fillId="4" borderId="1" xfId="0" applyFont="1" applyFill="1" applyBorder="1" applyAlignment="1">
      <alignment vertical="center"/>
    </xf>
    <xf numFmtId="0" fontId="5"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17" fillId="2" borderId="3" xfId="0" applyFont="1" applyFill="1" applyBorder="1" applyAlignment="1">
      <alignment horizontal="center" vertical="center" wrapText="1"/>
    </xf>
    <xf numFmtId="0" fontId="3" fillId="0" borderId="11" xfId="0" applyFont="1" applyBorder="1" applyAlignment="1">
      <alignment horizontal="center" vertical="center"/>
    </xf>
    <xf numFmtId="165" fontId="3" fillId="3" borderId="15" xfId="4" applyNumberFormat="1" applyFont="1" applyFill="1" applyBorder="1" applyAlignment="1">
      <alignment horizontal="center" vertical="center"/>
    </xf>
    <xf numFmtId="0" fontId="3" fillId="6" borderId="15" xfId="0" applyFont="1" applyFill="1" applyBorder="1" applyAlignment="1">
      <alignment horizontal="center" vertical="center"/>
    </xf>
    <xf numFmtId="0" fontId="3" fillId="4" borderId="15" xfId="0" applyFont="1" applyFill="1" applyBorder="1" applyAlignment="1">
      <alignment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7" borderId="0" xfId="0" applyFont="1" applyFill="1" applyAlignment="1">
      <alignment horizontal="center" vertical="center"/>
    </xf>
    <xf numFmtId="9" fontId="3" fillId="7" borderId="0" xfId="2" applyFont="1" applyFill="1" applyAlignment="1">
      <alignment horizontal="center" vertical="center"/>
    </xf>
    <xf numFmtId="164" fontId="4" fillId="7" borderId="1" xfId="1" applyNumberFormat="1" applyFont="1" applyFill="1" applyBorder="1" applyAlignment="1">
      <alignment horizontal="center" vertical="center"/>
    </xf>
    <xf numFmtId="0" fontId="3" fillId="0" borderId="1" xfId="0" applyFont="1" applyBorder="1" applyAlignment="1">
      <alignment horizontal="left" vertical="center" wrapText="1"/>
    </xf>
    <xf numFmtId="0" fontId="0" fillId="0" borderId="0" xfId="0" applyAlignment="1">
      <alignment vertical="center" wrapText="1"/>
    </xf>
    <xf numFmtId="0" fontId="24"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justify" vertical="center" wrapText="1"/>
    </xf>
    <xf numFmtId="0" fontId="11" fillId="0" borderId="1" xfId="0" applyFont="1" applyBorder="1" applyAlignment="1">
      <alignment horizontal="justify" vertical="center" wrapText="1"/>
    </xf>
    <xf numFmtId="0" fontId="25" fillId="7" borderId="1" xfId="0" applyFont="1" applyFill="1" applyBorder="1" applyAlignment="1">
      <alignment vertical="center" wrapText="1"/>
    </xf>
    <xf numFmtId="0" fontId="11" fillId="0" borderId="1" xfId="0" applyFont="1" applyBorder="1" applyAlignment="1">
      <alignment horizontal="left" vertical="center" wrapText="1"/>
    </xf>
    <xf numFmtId="0" fontId="0" fillId="0" borderId="1" xfId="0" applyBorder="1" applyAlignment="1">
      <alignment vertical="center" wrapText="1"/>
    </xf>
    <xf numFmtId="0" fontId="25" fillId="0" borderId="1" xfId="0" applyFont="1" applyBorder="1" applyAlignment="1">
      <alignment vertical="center" wrapText="1"/>
    </xf>
    <xf numFmtId="0" fontId="11" fillId="0" borderId="1" xfId="0" applyFont="1" applyBorder="1" applyAlignment="1">
      <alignment vertical="center" wrapText="1"/>
    </xf>
    <xf numFmtId="0" fontId="0" fillId="0" borderId="1" xfId="0" applyBorder="1" applyAlignment="1">
      <alignment horizontal="center" vertical="center"/>
    </xf>
    <xf numFmtId="0" fontId="0" fillId="0" borderId="0" xfId="0" applyAlignment="1">
      <alignment horizontal="center" vertical="center" wrapText="1"/>
    </xf>
    <xf numFmtId="0" fontId="0" fillId="0" borderId="0" xfId="0" applyAlignment="1">
      <alignment horizontal="justify" vertical="center" wrapText="1"/>
    </xf>
    <xf numFmtId="0" fontId="11" fillId="0" borderId="0" xfId="0" applyFont="1" applyAlignment="1">
      <alignment vertical="center" wrapText="1"/>
    </xf>
    <xf numFmtId="164" fontId="3" fillId="0" borderId="3" xfId="1" applyNumberFormat="1" applyFont="1" applyBorder="1" applyAlignment="1">
      <alignment horizontal="center" vertical="center" wrapText="1"/>
    </xf>
    <xf numFmtId="0" fontId="3" fillId="0" borderId="5" xfId="0" applyFont="1" applyBorder="1" applyAlignment="1">
      <alignment horizontal="center" vertical="center"/>
    </xf>
    <xf numFmtId="0" fontId="3" fillId="6" borderId="5" xfId="0" applyFont="1" applyFill="1" applyBorder="1" applyAlignment="1">
      <alignment horizontal="center" vertical="center"/>
    </xf>
    <xf numFmtId="0" fontId="0" fillId="0" borderId="1" xfId="0" applyBorder="1" applyAlignment="1">
      <alignment horizontal="left" vertical="center" wrapText="1"/>
    </xf>
    <xf numFmtId="0" fontId="23" fillId="2" borderId="1" xfId="0" applyFont="1" applyFill="1" applyBorder="1" applyAlignment="1">
      <alignment horizontal="center" vertical="center" wrapText="1"/>
    </xf>
    <xf numFmtId="0" fontId="0" fillId="0" borderId="20" xfId="0" applyBorder="1" applyAlignment="1">
      <alignment horizontal="center" vertical="center" wrapText="1"/>
    </xf>
    <xf numFmtId="0" fontId="11" fillId="0" borderId="1" xfId="0" applyFont="1" applyBorder="1" applyAlignment="1">
      <alignment horizontal="left" vertical="center" wrapText="1"/>
    </xf>
    <xf numFmtId="0" fontId="22"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0" fontId="3" fillId="0" borderId="2" xfId="0" applyNumberFormat="1" applyFont="1" applyBorder="1" applyAlignment="1">
      <alignment horizontal="center" vertical="center"/>
    </xf>
    <xf numFmtId="10" fontId="3" fillId="0" borderId="3" xfId="0" applyNumberFormat="1" applyFont="1" applyBorder="1" applyAlignment="1">
      <alignment horizontal="center" vertical="center"/>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9" fontId="3" fillId="0" borderId="2" xfId="0" applyNumberFormat="1" applyFont="1" applyBorder="1" applyAlignment="1">
      <alignment horizontal="center" vertical="center"/>
    </xf>
    <xf numFmtId="9" fontId="3" fillId="0" borderId="4" xfId="0" applyNumberFormat="1" applyFont="1" applyBorder="1" applyAlignment="1">
      <alignment horizontal="center" vertical="center"/>
    </xf>
    <xf numFmtId="9" fontId="3" fillId="0" borderId="3" xfId="0" applyNumberFormat="1" applyFont="1" applyBorder="1" applyAlignment="1">
      <alignment horizontal="center" vertical="center"/>
    </xf>
    <xf numFmtId="9" fontId="3" fillId="0" borderId="1" xfId="0" applyNumberFormat="1" applyFont="1" applyBorder="1" applyAlignment="1">
      <alignment horizontal="center" vertical="center"/>
    </xf>
    <xf numFmtId="10"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6" fillId="0" borderId="3" xfId="0" applyFont="1" applyBorder="1" applyAlignment="1">
      <alignment horizontal="left"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6" fillId="0" borderId="1" xfId="0" applyFont="1" applyBorder="1" applyAlignment="1">
      <alignment horizontal="left"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1" xfId="0" applyFont="1" applyFill="1" applyBorder="1" applyAlignment="1">
      <alignment horizontal="left" vertical="center" wrapText="1"/>
    </xf>
    <xf numFmtId="0" fontId="5" fillId="2" borderId="22" xfId="0" applyFont="1" applyFill="1" applyBorder="1" applyAlignment="1">
      <alignment horizontal="left" vertical="center" wrapText="1"/>
    </xf>
    <xf numFmtId="164" fontId="3" fillId="0" borderId="2" xfId="1" applyNumberFormat="1" applyFont="1" applyBorder="1" applyAlignment="1">
      <alignment horizontal="center" vertical="center" wrapText="1"/>
    </xf>
    <xf numFmtId="164" fontId="3" fillId="0" borderId="3" xfId="1" applyNumberFormat="1" applyFont="1" applyBorder="1" applyAlignment="1">
      <alignment horizontal="center" vertical="center" wrapText="1"/>
    </xf>
    <xf numFmtId="166" fontId="3" fillId="0" borderId="8" xfId="2" applyNumberFormat="1" applyFont="1" applyFill="1" applyBorder="1" applyAlignment="1">
      <alignment horizontal="center" vertical="center"/>
    </xf>
    <xf numFmtId="166" fontId="3" fillId="0" borderId="9" xfId="2" applyNumberFormat="1"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21" fillId="0" borderId="1" xfId="0" applyFont="1"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66" fontId="3" fillId="0" borderId="8" xfId="2" applyNumberFormat="1" applyFont="1" applyBorder="1" applyAlignment="1">
      <alignment horizontal="center" vertical="center"/>
    </xf>
    <xf numFmtId="166" fontId="3" fillId="0" borderId="9" xfId="2" applyNumberFormat="1" applyFont="1" applyBorder="1" applyAlignment="1">
      <alignment horizontal="center" vertical="center"/>
    </xf>
    <xf numFmtId="0" fontId="20" fillId="2" borderId="5" xfId="0" applyFont="1" applyFill="1" applyBorder="1" applyAlignment="1">
      <alignment horizontal="center" vertical="center" wrapText="1"/>
    </xf>
    <xf numFmtId="0" fontId="20" fillId="2" borderId="7" xfId="0" applyFont="1" applyFill="1" applyBorder="1" applyAlignment="1">
      <alignment horizontal="center" vertical="center" wrapText="1"/>
    </xf>
  </cellXfs>
  <cellStyles count="5">
    <cellStyle name="Millares" xfId="1" builtinId="3"/>
    <cellStyle name="Moneda" xfId="4" builtinId="4"/>
    <cellStyle name="Normal" xfId="0" builtinId="0"/>
    <cellStyle name="Normal 3" xfId="3"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DC4A4-B3BC-4138-8858-7937D2658DD8}">
  <dimension ref="A1:H57"/>
  <sheetViews>
    <sheetView tabSelected="1" zoomScale="80" zoomScaleNormal="80" workbookViewId="0">
      <selection activeCell="A2" sqref="A2"/>
    </sheetView>
  </sheetViews>
  <sheetFormatPr baseColWidth="10" defaultColWidth="12.08984375" defaultRowHeight="14.5"/>
  <cols>
    <col min="1" max="1" width="6" style="115" customWidth="1"/>
    <col min="2" max="2" width="70.6328125" style="115" customWidth="1"/>
    <col min="3" max="3" width="45.90625" style="116" customWidth="1"/>
    <col min="4" max="4" width="56.08984375" style="117" customWidth="1"/>
    <col min="5" max="5" width="13.90625" style="103" bestFit="1" customWidth="1"/>
    <col min="6" max="6" width="11.90625" style="103" bestFit="1" customWidth="1"/>
    <col min="7" max="7" width="16.36328125" style="103" bestFit="1" customWidth="1"/>
    <col min="8" max="8" width="26.453125" style="103" customWidth="1"/>
    <col min="9" max="16384" width="12.08984375" style="103"/>
  </cols>
  <sheetData>
    <row r="1" spans="1:8" ht="28">
      <c r="A1" s="122" t="s">
        <v>185</v>
      </c>
      <c r="B1" s="122"/>
      <c r="C1" s="122"/>
      <c r="D1" s="122"/>
      <c r="E1" s="122"/>
      <c r="F1" s="122"/>
      <c r="G1" s="122"/>
    </row>
    <row r="2" spans="1:8" ht="28.5" customHeight="1">
      <c r="A2" s="104" t="s">
        <v>186</v>
      </c>
      <c r="B2" s="104" t="s">
        <v>187</v>
      </c>
      <c r="C2" s="104" t="s">
        <v>188</v>
      </c>
      <c r="D2" s="104" t="s">
        <v>189</v>
      </c>
      <c r="E2" s="104" t="s">
        <v>190</v>
      </c>
      <c r="F2" s="104" t="s">
        <v>191</v>
      </c>
      <c r="G2" s="104" t="s">
        <v>192</v>
      </c>
    </row>
    <row r="3" spans="1:8" ht="134.25" customHeight="1">
      <c r="A3" s="105">
        <v>1</v>
      </c>
      <c r="B3" s="106" t="s">
        <v>193</v>
      </c>
      <c r="C3" s="107" t="s">
        <v>194</v>
      </c>
      <c r="D3" s="108" t="s">
        <v>195</v>
      </c>
      <c r="E3" s="105" t="s">
        <v>196</v>
      </c>
      <c r="F3" s="105">
        <v>1</v>
      </c>
      <c r="G3" s="105" t="s">
        <v>197</v>
      </c>
      <c r="H3" s="123"/>
    </row>
    <row r="4" spans="1:8" ht="90" customHeight="1">
      <c r="A4" s="105">
        <v>2</v>
      </c>
      <c r="B4" s="106" t="s">
        <v>198</v>
      </c>
      <c r="C4" s="109"/>
      <c r="D4" s="110" t="s">
        <v>199</v>
      </c>
      <c r="E4" s="105" t="s">
        <v>196</v>
      </c>
      <c r="F4" s="105">
        <v>1</v>
      </c>
      <c r="G4" s="105" t="s">
        <v>197</v>
      </c>
      <c r="H4" s="123"/>
    </row>
    <row r="5" spans="1:8" ht="69" customHeight="1">
      <c r="A5" s="105">
        <v>3</v>
      </c>
      <c r="B5" s="106" t="s">
        <v>200</v>
      </c>
      <c r="C5" s="112" t="s">
        <v>201</v>
      </c>
      <c r="D5" s="110" t="s">
        <v>202</v>
      </c>
      <c r="E5" s="105" t="s">
        <v>196</v>
      </c>
      <c r="F5" s="105">
        <v>1</v>
      </c>
      <c r="G5" s="105" t="s">
        <v>197</v>
      </c>
      <c r="H5" s="123"/>
    </row>
    <row r="6" spans="1:8" ht="45.65" customHeight="1">
      <c r="A6" s="105">
        <v>4</v>
      </c>
      <c r="B6" s="121" t="s">
        <v>203</v>
      </c>
      <c r="C6" s="121" t="s">
        <v>204</v>
      </c>
      <c r="D6" s="110" t="s">
        <v>205</v>
      </c>
      <c r="E6" s="105" t="s">
        <v>196</v>
      </c>
      <c r="F6" s="105">
        <v>1</v>
      </c>
      <c r="G6" s="105" t="s">
        <v>197</v>
      </c>
      <c r="H6" s="123"/>
    </row>
    <row r="7" spans="1:8" ht="45.65" customHeight="1">
      <c r="A7" s="105">
        <v>5</v>
      </c>
      <c r="B7" s="121"/>
      <c r="C7" s="121"/>
      <c r="D7" s="110" t="s">
        <v>206</v>
      </c>
      <c r="E7" s="105" t="s">
        <v>196</v>
      </c>
      <c r="F7" s="105">
        <v>1</v>
      </c>
      <c r="G7" s="105" t="s">
        <v>197</v>
      </c>
      <c r="H7" s="123"/>
    </row>
    <row r="8" spans="1:8" ht="78" customHeight="1">
      <c r="A8" s="105">
        <v>6</v>
      </c>
      <c r="B8" s="106" t="s">
        <v>207</v>
      </c>
      <c r="C8" s="106"/>
      <c r="D8" s="110" t="s">
        <v>208</v>
      </c>
      <c r="E8" s="105" t="s">
        <v>196</v>
      </c>
      <c r="F8" s="105">
        <v>1</v>
      </c>
      <c r="G8" s="105" t="s">
        <v>197</v>
      </c>
      <c r="H8" s="123"/>
    </row>
    <row r="9" spans="1:8" ht="181.5" customHeight="1">
      <c r="A9" s="105">
        <v>7</v>
      </c>
      <c r="B9" s="106" t="s">
        <v>209</v>
      </c>
      <c r="C9" s="106"/>
      <c r="D9" s="110" t="s">
        <v>210</v>
      </c>
      <c r="E9" s="105" t="s">
        <v>196</v>
      </c>
      <c r="F9" s="105">
        <v>1</v>
      </c>
      <c r="G9" s="105" t="s">
        <v>197</v>
      </c>
      <c r="H9" s="123"/>
    </row>
    <row r="10" spans="1:8" ht="133.5" customHeight="1">
      <c r="A10" s="105">
        <v>8</v>
      </c>
      <c r="B10" s="106" t="s">
        <v>211</v>
      </c>
      <c r="C10" s="112"/>
      <c r="D10" s="110" t="s">
        <v>212</v>
      </c>
      <c r="E10" s="105" t="s">
        <v>213</v>
      </c>
      <c r="F10" s="105">
        <v>1</v>
      </c>
      <c r="G10" s="105" t="s">
        <v>197</v>
      </c>
      <c r="H10" s="123"/>
    </row>
    <row r="11" spans="1:8" ht="43.5" customHeight="1">
      <c r="A11" s="105">
        <v>9</v>
      </c>
      <c r="B11" s="106" t="s">
        <v>214</v>
      </c>
      <c r="C11" s="107"/>
      <c r="D11" s="110" t="s">
        <v>215</v>
      </c>
      <c r="E11" s="105" t="s">
        <v>196</v>
      </c>
      <c r="F11" s="105">
        <v>1</v>
      </c>
      <c r="G11" s="105" t="s">
        <v>197</v>
      </c>
      <c r="H11" s="123"/>
    </row>
    <row r="12" spans="1:8" ht="69" customHeight="1">
      <c r="A12" s="105">
        <v>10</v>
      </c>
      <c r="B12" s="106" t="s">
        <v>216</v>
      </c>
      <c r="C12" s="106"/>
      <c r="D12" s="110" t="s">
        <v>217</v>
      </c>
      <c r="E12" s="105" t="s">
        <v>196</v>
      </c>
      <c r="F12" s="105">
        <v>1</v>
      </c>
      <c r="G12" s="105" t="s">
        <v>197</v>
      </c>
      <c r="H12" s="123"/>
    </row>
    <row r="13" spans="1:8" ht="72.5">
      <c r="A13" s="105">
        <v>11</v>
      </c>
      <c r="B13" s="106" t="s">
        <v>218</v>
      </c>
      <c r="C13" s="106"/>
      <c r="D13" s="110" t="s">
        <v>219</v>
      </c>
      <c r="E13" s="105" t="s">
        <v>196</v>
      </c>
      <c r="F13" s="105">
        <v>1</v>
      </c>
      <c r="G13" s="105" t="s">
        <v>197</v>
      </c>
      <c r="H13" s="123"/>
    </row>
    <row r="14" spans="1:8" ht="77.400000000000006" customHeight="1">
      <c r="A14" s="105">
        <v>12</v>
      </c>
      <c r="B14" s="121" t="s">
        <v>220</v>
      </c>
      <c r="C14" s="125"/>
      <c r="D14" s="110" t="s">
        <v>221</v>
      </c>
      <c r="E14" s="105" t="s">
        <v>196</v>
      </c>
      <c r="F14" s="105">
        <v>1</v>
      </c>
      <c r="G14" s="105" t="s">
        <v>197</v>
      </c>
      <c r="H14" s="123"/>
    </row>
    <row r="15" spans="1:8" ht="77.400000000000006" customHeight="1">
      <c r="A15" s="105">
        <v>13</v>
      </c>
      <c r="B15" s="121"/>
      <c r="C15" s="121"/>
      <c r="D15" s="110" t="s">
        <v>222</v>
      </c>
      <c r="E15" s="105" t="s">
        <v>196</v>
      </c>
      <c r="F15" s="105">
        <v>1</v>
      </c>
      <c r="G15" s="105" t="s">
        <v>197</v>
      </c>
      <c r="H15" s="123"/>
    </row>
    <row r="16" spans="1:8" ht="77.150000000000006" customHeight="1">
      <c r="A16" s="105">
        <v>14</v>
      </c>
      <c r="B16" s="106" t="s">
        <v>223</v>
      </c>
      <c r="C16" s="106"/>
      <c r="D16" s="110" t="s">
        <v>224</v>
      </c>
      <c r="E16" s="105" t="s">
        <v>196</v>
      </c>
      <c r="F16" s="105">
        <v>1</v>
      </c>
      <c r="G16" s="105" t="s">
        <v>197</v>
      </c>
      <c r="H16" s="111" t="s">
        <v>225</v>
      </c>
    </row>
    <row r="17" spans="1:8" ht="62.4" customHeight="1">
      <c r="A17" s="105">
        <v>15</v>
      </c>
      <c r="B17" s="106" t="s">
        <v>226</v>
      </c>
      <c r="C17" s="106"/>
      <c r="D17" s="110" t="s">
        <v>227</v>
      </c>
      <c r="E17" s="105" t="s">
        <v>196</v>
      </c>
      <c r="F17" s="105">
        <v>1</v>
      </c>
      <c r="G17" s="105" t="s">
        <v>197</v>
      </c>
      <c r="H17" s="123"/>
    </row>
    <row r="18" spans="1:8" ht="45" customHeight="1">
      <c r="A18" s="105">
        <v>16</v>
      </c>
      <c r="B18" s="106" t="s">
        <v>228</v>
      </c>
      <c r="C18" s="106"/>
      <c r="D18" s="110" t="s">
        <v>229</v>
      </c>
      <c r="E18" s="105" t="s">
        <v>196</v>
      </c>
      <c r="F18" s="105">
        <v>1</v>
      </c>
      <c r="G18" s="105" t="s">
        <v>197</v>
      </c>
      <c r="H18" s="123"/>
    </row>
    <row r="19" spans="1:8" ht="99.9" customHeight="1">
      <c r="A19" s="105">
        <v>17</v>
      </c>
      <c r="B19" s="124" t="s">
        <v>230</v>
      </c>
      <c r="C19" s="121"/>
      <c r="D19" s="110" t="s">
        <v>231</v>
      </c>
      <c r="E19" s="105" t="s">
        <v>196</v>
      </c>
      <c r="F19" s="105">
        <v>1</v>
      </c>
      <c r="G19" s="105" t="s">
        <v>197</v>
      </c>
      <c r="H19" s="123"/>
    </row>
    <row r="20" spans="1:8" ht="99.9" customHeight="1">
      <c r="A20" s="105">
        <v>18</v>
      </c>
      <c r="B20" s="124"/>
      <c r="C20" s="121"/>
      <c r="D20" s="110" t="s">
        <v>232</v>
      </c>
      <c r="E20" s="105" t="s">
        <v>196</v>
      </c>
      <c r="F20" s="105">
        <v>1</v>
      </c>
      <c r="G20" s="105" t="s">
        <v>197</v>
      </c>
      <c r="H20" s="123"/>
    </row>
    <row r="21" spans="1:8" ht="125.15" customHeight="1">
      <c r="A21" s="105">
        <v>19</v>
      </c>
      <c r="B21" s="106" t="s">
        <v>233</v>
      </c>
      <c r="C21" s="106"/>
      <c r="D21" s="110" t="s">
        <v>234</v>
      </c>
      <c r="E21" s="105" t="s">
        <v>196</v>
      </c>
      <c r="F21" s="105">
        <v>1</v>
      </c>
      <c r="G21" s="105" t="s">
        <v>197</v>
      </c>
      <c r="H21" s="123"/>
    </row>
    <row r="22" spans="1:8" ht="52.5" customHeight="1">
      <c r="A22" s="105">
        <v>20</v>
      </c>
      <c r="B22" s="106" t="s">
        <v>235</v>
      </c>
      <c r="C22" s="106"/>
      <c r="D22" s="110" t="s">
        <v>236</v>
      </c>
      <c r="E22" s="105" t="s">
        <v>196</v>
      </c>
      <c r="F22" s="105">
        <v>1</v>
      </c>
      <c r="G22" s="105" t="s">
        <v>197</v>
      </c>
      <c r="H22" s="123"/>
    </row>
    <row r="23" spans="1:8" ht="61.5" customHeight="1">
      <c r="A23" s="105">
        <v>21</v>
      </c>
      <c r="B23" s="121" t="s">
        <v>237</v>
      </c>
      <c r="C23" s="121" t="s">
        <v>238</v>
      </c>
      <c r="D23" s="110" t="s">
        <v>239</v>
      </c>
      <c r="E23" s="105" t="s">
        <v>196</v>
      </c>
      <c r="F23" s="105">
        <v>1</v>
      </c>
      <c r="G23" s="105" t="s">
        <v>197</v>
      </c>
      <c r="H23" s="123"/>
    </row>
    <row r="24" spans="1:8" ht="89.25" customHeight="1">
      <c r="A24" s="105">
        <v>22</v>
      </c>
      <c r="B24" s="121"/>
      <c r="C24" s="121"/>
      <c r="D24" s="110" t="s">
        <v>240</v>
      </c>
      <c r="E24" s="105" t="s">
        <v>196</v>
      </c>
      <c r="F24" s="105">
        <v>1</v>
      </c>
      <c r="G24" s="105" t="s">
        <v>197</v>
      </c>
      <c r="H24" s="123"/>
    </row>
    <row r="25" spans="1:8" ht="43.5">
      <c r="A25" s="105">
        <v>23</v>
      </c>
      <c r="B25" s="106" t="s">
        <v>241</v>
      </c>
      <c r="C25" s="106"/>
      <c r="D25" s="110" t="s">
        <v>242</v>
      </c>
      <c r="E25" s="105" t="s">
        <v>196</v>
      </c>
      <c r="F25" s="105">
        <v>1</v>
      </c>
      <c r="G25" s="105" t="s">
        <v>197</v>
      </c>
      <c r="H25" s="123"/>
    </row>
    <row r="26" spans="1:8" ht="29">
      <c r="A26" s="105">
        <v>24</v>
      </c>
      <c r="B26" s="121" t="s">
        <v>243</v>
      </c>
      <c r="C26" s="121"/>
      <c r="D26" s="110" t="s">
        <v>244</v>
      </c>
      <c r="E26" s="105" t="s">
        <v>196</v>
      </c>
      <c r="F26" s="105">
        <v>1</v>
      </c>
      <c r="G26" s="105" t="s">
        <v>197</v>
      </c>
      <c r="H26" s="123"/>
    </row>
    <row r="27" spans="1:8" ht="29">
      <c r="A27" s="105">
        <v>25</v>
      </c>
      <c r="B27" s="121"/>
      <c r="C27" s="121"/>
      <c r="D27" s="110" t="s">
        <v>245</v>
      </c>
      <c r="E27" s="105" t="s">
        <v>196</v>
      </c>
      <c r="F27" s="105">
        <v>1</v>
      </c>
      <c r="G27" s="105" t="s">
        <v>197</v>
      </c>
      <c r="H27" s="123"/>
    </row>
    <row r="28" spans="1:8" ht="143.15" customHeight="1">
      <c r="A28" s="105">
        <v>26</v>
      </c>
      <c r="B28" s="106" t="s">
        <v>246</v>
      </c>
      <c r="C28" s="106"/>
      <c r="D28" s="110" t="s">
        <v>247</v>
      </c>
      <c r="E28" s="105" t="s">
        <v>196</v>
      </c>
      <c r="F28" s="105">
        <v>1</v>
      </c>
      <c r="G28" s="105" t="s">
        <v>197</v>
      </c>
      <c r="H28" s="123"/>
    </row>
    <row r="29" spans="1:8" ht="71.150000000000006" customHeight="1">
      <c r="A29" s="105">
        <v>27</v>
      </c>
      <c r="B29" s="106" t="s">
        <v>248</v>
      </c>
      <c r="C29" s="106"/>
      <c r="D29" s="110" t="s">
        <v>249</v>
      </c>
      <c r="E29" s="105" t="s">
        <v>196</v>
      </c>
      <c r="F29" s="105">
        <v>1</v>
      </c>
      <c r="G29" s="105" t="s">
        <v>197</v>
      </c>
      <c r="H29" s="123"/>
    </row>
    <row r="30" spans="1:8" ht="47.4" customHeight="1">
      <c r="A30" s="105">
        <v>28</v>
      </c>
      <c r="B30" s="106" t="s">
        <v>250</v>
      </c>
      <c r="C30" s="106"/>
      <c r="D30" s="110" t="s">
        <v>251</v>
      </c>
      <c r="E30" s="105" t="s">
        <v>196</v>
      </c>
      <c r="F30" s="105">
        <v>1</v>
      </c>
      <c r="G30" s="105" t="s">
        <v>197</v>
      </c>
      <c r="H30" s="123"/>
    </row>
    <row r="31" spans="1:8" ht="101.15" customHeight="1">
      <c r="A31" s="105">
        <v>29</v>
      </c>
      <c r="B31" s="121" t="s">
        <v>252</v>
      </c>
      <c r="C31" s="121"/>
      <c r="D31" s="110" t="s">
        <v>253</v>
      </c>
      <c r="E31" s="105" t="s">
        <v>196</v>
      </c>
      <c r="F31" s="105">
        <v>1</v>
      </c>
      <c r="G31" s="105" t="s">
        <v>197</v>
      </c>
      <c r="H31" s="123"/>
    </row>
    <row r="32" spans="1:8" ht="101.15" customHeight="1">
      <c r="A32" s="105">
        <v>30</v>
      </c>
      <c r="B32" s="121"/>
      <c r="C32" s="121"/>
      <c r="D32" s="110" t="s">
        <v>254</v>
      </c>
      <c r="E32" s="105" t="s">
        <v>196</v>
      </c>
      <c r="F32" s="105">
        <v>1</v>
      </c>
      <c r="G32" s="105" t="s">
        <v>197</v>
      </c>
      <c r="H32" s="123"/>
    </row>
    <row r="33" spans="1:8" ht="32.4" customHeight="1">
      <c r="A33" s="105">
        <v>31</v>
      </c>
      <c r="B33" s="106" t="s">
        <v>255</v>
      </c>
      <c r="C33" s="106"/>
      <c r="D33" s="110" t="s">
        <v>256</v>
      </c>
      <c r="E33" s="105" t="s">
        <v>196</v>
      </c>
      <c r="F33" s="105">
        <v>1</v>
      </c>
      <c r="G33" s="105" t="s">
        <v>197</v>
      </c>
      <c r="H33" s="123"/>
    </row>
    <row r="34" spans="1:8" ht="61.5" customHeight="1">
      <c r="A34" s="105">
        <v>32</v>
      </c>
      <c r="B34" s="106" t="s">
        <v>257</v>
      </c>
      <c r="C34" s="106"/>
      <c r="D34" s="110" t="s">
        <v>258</v>
      </c>
      <c r="E34" s="105" t="s">
        <v>196</v>
      </c>
      <c r="F34" s="105">
        <v>1</v>
      </c>
      <c r="G34" s="105" t="s">
        <v>197</v>
      </c>
      <c r="H34" s="123"/>
    </row>
    <row r="35" spans="1:8" ht="95.4" customHeight="1">
      <c r="A35" s="105">
        <v>33</v>
      </c>
      <c r="B35" s="106" t="s">
        <v>259</v>
      </c>
      <c r="C35" s="106"/>
      <c r="D35" s="110" t="s">
        <v>260</v>
      </c>
      <c r="E35" s="105" t="s">
        <v>196</v>
      </c>
      <c r="F35" s="105">
        <v>1</v>
      </c>
      <c r="G35" s="105" t="s">
        <v>197</v>
      </c>
      <c r="H35" s="123"/>
    </row>
    <row r="36" spans="1:8" ht="96.9" customHeight="1">
      <c r="A36" s="105">
        <v>34</v>
      </c>
      <c r="B36" s="106" t="s">
        <v>261</v>
      </c>
      <c r="C36" s="106" t="s">
        <v>262</v>
      </c>
      <c r="D36" s="110" t="s">
        <v>263</v>
      </c>
      <c r="E36" s="105" t="s">
        <v>196</v>
      </c>
      <c r="F36" s="105">
        <v>1</v>
      </c>
      <c r="G36" s="105" t="s">
        <v>197</v>
      </c>
      <c r="H36" s="123"/>
    </row>
    <row r="37" spans="1:8" ht="54.9" customHeight="1">
      <c r="A37" s="105">
        <v>35</v>
      </c>
      <c r="B37" s="121" t="s">
        <v>264</v>
      </c>
      <c r="C37" s="121"/>
      <c r="D37" s="110" t="s">
        <v>265</v>
      </c>
      <c r="E37" s="105" t="s">
        <v>196</v>
      </c>
      <c r="F37" s="105">
        <v>1</v>
      </c>
      <c r="G37" s="105" t="s">
        <v>197</v>
      </c>
      <c r="H37" s="123"/>
    </row>
    <row r="38" spans="1:8" ht="54.9" customHeight="1">
      <c r="A38" s="105">
        <v>36</v>
      </c>
      <c r="B38" s="121"/>
      <c r="C38" s="121"/>
      <c r="D38" s="110" t="s">
        <v>266</v>
      </c>
      <c r="E38" s="105" t="s">
        <v>196</v>
      </c>
      <c r="F38" s="105">
        <v>1</v>
      </c>
      <c r="G38" s="105" t="s">
        <v>197</v>
      </c>
      <c r="H38" s="123"/>
    </row>
    <row r="39" spans="1:8" ht="45" customHeight="1">
      <c r="A39" s="105">
        <v>37</v>
      </c>
      <c r="B39" s="121" t="s">
        <v>267</v>
      </c>
      <c r="C39" s="121"/>
      <c r="D39" s="110" t="s">
        <v>268</v>
      </c>
      <c r="E39" s="105" t="s">
        <v>196</v>
      </c>
      <c r="F39" s="105">
        <v>1</v>
      </c>
      <c r="G39" s="105" t="s">
        <v>197</v>
      </c>
      <c r="H39" s="123"/>
    </row>
    <row r="40" spans="1:8" ht="45" customHeight="1">
      <c r="A40" s="105">
        <v>38</v>
      </c>
      <c r="B40" s="121"/>
      <c r="C40" s="121"/>
      <c r="D40" s="110" t="s">
        <v>269</v>
      </c>
      <c r="E40" s="105" t="s">
        <v>196</v>
      </c>
      <c r="F40" s="105">
        <v>1</v>
      </c>
      <c r="G40" s="105" t="s">
        <v>197</v>
      </c>
      <c r="H40" s="123"/>
    </row>
    <row r="41" spans="1:8" ht="34.5" customHeight="1">
      <c r="A41" s="105">
        <v>39</v>
      </c>
      <c r="B41" s="106" t="s">
        <v>270</v>
      </c>
      <c r="C41" s="106"/>
      <c r="D41" s="110" t="s">
        <v>271</v>
      </c>
      <c r="E41" s="105" t="s">
        <v>196</v>
      </c>
      <c r="F41" s="105">
        <v>1</v>
      </c>
      <c r="G41" s="105" t="s">
        <v>197</v>
      </c>
      <c r="H41" s="123"/>
    </row>
    <row r="42" spans="1:8" ht="80.400000000000006" customHeight="1">
      <c r="A42" s="105">
        <v>40</v>
      </c>
      <c r="B42" s="106" t="s">
        <v>272</v>
      </c>
      <c r="C42" s="106" t="s">
        <v>273</v>
      </c>
      <c r="D42" s="110" t="s">
        <v>274</v>
      </c>
      <c r="E42" s="105" t="s">
        <v>196</v>
      </c>
      <c r="F42" s="105">
        <v>1</v>
      </c>
      <c r="G42" s="105" t="s">
        <v>197</v>
      </c>
      <c r="H42" s="123"/>
    </row>
    <row r="43" spans="1:8" ht="81" customHeight="1">
      <c r="A43" s="105">
        <v>41</v>
      </c>
      <c r="B43" s="106" t="s">
        <v>275</v>
      </c>
      <c r="C43" s="106"/>
      <c r="D43" s="110" t="s">
        <v>276</v>
      </c>
      <c r="E43" s="105" t="s">
        <v>196</v>
      </c>
      <c r="F43" s="105">
        <v>1</v>
      </c>
      <c r="G43" s="105" t="s">
        <v>197</v>
      </c>
      <c r="H43" s="123"/>
    </row>
    <row r="44" spans="1:8" ht="29">
      <c r="A44" s="105">
        <v>42</v>
      </c>
      <c r="B44" s="121" t="s">
        <v>277</v>
      </c>
      <c r="C44" s="121"/>
      <c r="D44" s="110" t="s">
        <v>278</v>
      </c>
      <c r="E44" s="105" t="s">
        <v>196</v>
      </c>
      <c r="F44" s="105">
        <v>1</v>
      </c>
      <c r="G44" s="105" t="s">
        <v>197</v>
      </c>
      <c r="H44" s="123"/>
    </row>
    <row r="45" spans="1:8" ht="29">
      <c r="A45" s="105">
        <v>43</v>
      </c>
      <c r="B45" s="121"/>
      <c r="C45" s="121"/>
      <c r="D45" s="110" t="s">
        <v>279</v>
      </c>
      <c r="E45" s="105" t="s">
        <v>196</v>
      </c>
      <c r="F45" s="105">
        <v>1</v>
      </c>
      <c r="G45" s="105" t="s">
        <v>197</v>
      </c>
      <c r="H45" s="123"/>
    </row>
    <row r="46" spans="1:8" ht="29">
      <c r="A46" s="105">
        <v>44</v>
      </c>
      <c r="B46" s="121"/>
      <c r="C46" s="121"/>
      <c r="D46" s="110" t="s">
        <v>280</v>
      </c>
      <c r="E46" s="105" t="s">
        <v>196</v>
      </c>
      <c r="F46" s="105">
        <v>1</v>
      </c>
      <c r="G46" s="105" t="s">
        <v>197</v>
      </c>
      <c r="H46" s="123"/>
    </row>
    <row r="47" spans="1:8" ht="29">
      <c r="A47" s="105">
        <v>45</v>
      </c>
      <c r="B47" s="121"/>
      <c r="C47" s="121"/>
      <c r="D47" s="110" t="s">
        <v>281</v>
      </c>
      <c r="E47" s="105" t="s">
        <v>196</v>
      </c>
      <c r="F47" s="105">
        <v>1</v>
      </c>
      <c r="G47" s="105" t="s">
        <v>197</v>
      </c>
      <c r="H47" s="123"/>
    </row>
    <row r="48" spans="1:8" ht="29">
      <c r="A48" s="105">
        <v>46</v>
      </c>
      <c r="B48" s="121"/>
      <c r="C48" s="121"/>
      <c r="D48" s="110" t="s">
        <v>282</v>
      </c>
      <c r="E48" s="105" t="s">
        <v>196</v>
      </c>
      <c r="F48" s="105">
        <v>1</v>
      </c>
      <c r="G48" s="105" t="s">
        <v>197</v>
      </c>
      <c r="H48" s="123"/>
    </row>
    <row r="49" spans="1:8" ht="69.650000000000006" customHeight="1">
      <c r="A49" s="105">
        <v>47</v>
      </c>
      <c r="B49" s="106" t="s">
        <v>283</v>
      </c>
      <c r="C49" s="106"/>
      <c r="D49" s="110" t="s">
        <v>284</v>
      </c>
      <c r="E49" s="105" t="s">
        <v>196</v>
      </c>
      <c r="F49" s="105">
        <v>1</v>
      </c>
      <c r="G49" s="105" t="s">
        <v>197</v>
      </c>
      <c r="H49" s="123"/>
    </row>
    <row r="50" spans="1:8" ht="45.65" customHeight="1">
      <c r="A50" s="105">
        <v>48</v>
      </c>
      <c r="B50" s="121" t="s">
        <v>285</v>
      </c>
      <c r="C50" s="121"/>
      <c r="D50" s="110" t="s">
        <v>286</v>
      </c>
      <c r="E50" s="105" t="s">
        <v>196</v>
      </c>
      <c r="F50" s="105">
        <v>1</v>
      </c>
      <c r="G50" s="105" t="s">
        <v>197</v>
      </c>
      <c r="H50" s="123"/>
    </row>
    <row r="51" spans="1:8" ht="45.65" customHeight="1">
      <c r="A51" s="105">
        <v>49</v>
      </c>
      <c r="B51" s="121"/>
      <c r="C51" s="121"/>
      <c r="D51" s="110" t="s">
        <v>287</v>
      </c>
      <c r="E51" s="105" t="s">
        <v>196</v>
      </c>
      <c r="F51" s="105">
        <v>1</v>
      </c>
      <c r="G51" s="105" t="s">
        <v>197</v>
      </c>
      <c r="H51" s="123"/>
    </row>
    <row r="52" spans="1:8" ht="51.65" customHeight="1">
      <c r="A52" s="105">
        <v>50</v>
      </c>
      <c r="B52" s="106" t="s">
        <v>288</v>
      </c>
      <c r="C52" s="106"/>
      <c r="D52" s="110" t="s">
        <v>289</v>
      </c>
      <c r="E52" s="105" t="s">
        <v>196</v>
      </c>
      <c r="F52" s="105">
        <v>1</v>
      </c>
      <c r="G52" s="105" t="s">
        <v>197</v>
      </c>
      <c r="H52" s="123"/>
    </row>
    <row r="53" spans="1:8" ht="53.15" customHeight="1">
      <c r="A53" s="105">
        <v>51</v>
      </c>
      <c r="B53" s="106" t="s">
        <v>288</v>
      </c>
      <c r="C53" s="106"/>
      <c r="D53" s="110" t="s">
        <v>290</v>
      </c>
      <c r="E53" s="105" t="s">
        <v>196</v>
      </c>
      <c r="F53" s="105">
        <v>1</v>
      </c>
      <c r="G53" s="105" t="s">
        <v>197</v>
      </c>
      <c r="H53" s="123"/>
    </row>
    <row r="54" spans="1:8" ht="54.65" customHeight="1">
      <c r="A54" s="105">
        <v>52</v>
      </c>
      <c r="B54" s="106" t="s">
        <v>291</v>
      </c>
      <c r="C54" s="106"/>
      <c r="D54" s="110" t="s">
        <v>292</v>
      </c>
      <c r="E54" s="105" t="s">
        <v>196</v>
      </c>
      <c r="F54" s="105">
        <v>1</v>
      </c>
      <c r="G54" s="105" t="s">
        <v>197</v>
      </c>
      <c r="H54" s="123"/>
    </row>
    <row r="55" spans="1:8" ht="134.4" customHeight="1">
      <c r="A55" s="105">
        <v>53</v>
      </c>
      <c r="B55" s="106" t="s">
        <v>293</v>
      </c>
      <c r="C55" s="106"/>
      <c r="D55" s="113" t="s">
        <v>294</v>
      </c>
      <c r="E55" s="105" t="s">
        <v>196</v>
      </c>
      <c r="F55" s="105">
        <v>1</v>
      </c>
      <c r="G55" s="105" t="s">
        <v>197</v>
      </c>
      <c r="H55" s="123"/>
    </row>
    <row r="56" spans="1:8" ht="107.25" customHeight="1">
      <c r="A56" s="105">
        <v>54</v>
      </c>
      <c r="B56" s="106" t="s">
        <v>295</v>
      </c>
      <c r="C56" s="106"/>
      <c r="D56" s="108" t="s">
        <v>296</v>
      </c>
      <c r="E56" s="105" t="s">
        <v>196</v>
      </c>
      <c r="F56" s="105">
        <v>1</v>
      </c>
      <c r="G56" s="105" t="s">
        <v>197</v>
      </c>
      <c r="H56" s="123"/>
    </row>
    <row r="57" spans="1:8" ht="58">
      <c r="A57" s="114">
        <v>55</v>
      </c>
      <c r="B57" s="106" t="s">
        <v>297</v>
      </c>
      <c r="C57" s="106" t="s">
        <v>298</v>
      </c>
      <c r="D57" s="110" t="s">
        <v>299</v>
      </c>
      <c r="E57" s="105" t="s">
        <v>196</v>
      </c>
      <c r="F57" s="115">
        <v>1</v>
      </c>
      <c r="G57" s="105" t="s">
        <v>197</v>
      </c>
      <c r="H57" s="123"/>
    </row>
  </sheetData>
  <mergeCells count="23">
    <mergeCell ref="H17:H57"/>
    <mergeCell ref="B19:B20"/>
    <mergeCell ref="H3:H15"/>
    <mergeCell ref="B6:B7"/>
    <mergeCell ref="C6:C7"/>
    <mergeCell ref="B14:B15"/>
    <mergeCell ref="C14:C15"/>
    <mergeCell ref="B31:B32"/>
    <mergeCell ref="C31:C32"/>
    <mergeCell ref="B50:B51"/>
    <mergeCell ref="C50:C51"/>
    <mergeCell ref="B37:B38"/>
    <mergeCell ref="C37:C38"/>
    <mergeCell ref="B39:B40"/>
    <mergeCell ref="C39:C40"/>
    <mergeCell ref="B44:B48"/>
    <mergeCell ref="C44:C48"/>
    <mergeCell ref="A1:G1"/>
    <mergeCell ref="C19:C20"/>
    <mergeCell ref="B23:B24"/>
    <mergeCell ref="C23:C24"/>
    <mergeCell ref="B26:B27"/>
    <mergeCell ref="C26:C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1"/>
  <sheetViews>
    <sheetView topLeftCell="A39" zoomScale="82" zoomScaleNormal="82" workbookViewId="0">
      <selection activeCell="A46" sqref="A46"/>
    </sheetView>
  </sheetViews>
  <sheetFormatPr baseColWidth="10" defaultColWidth="11.453125" defaultRowHeight="14"/>
  <cols>
    <col min="1" max="1" width="5.6328125" style="1" customWidth="1"/>
    <col min="2" max="2" width="54" style="1" customWidth="1"/>
    <col min="3" max="3" width="50.36328125" style="1" customWidth="1"/>
    <col min="4" max="4" width="42.54296875" style="22" customWidth="1"/>
    <col min="5" max="5" width="21.90625" style="22" bestFit="1" customWidth="1"/>
    <col min="6" max="6" width="22" style="1" customWidth="1"/>
    <col min="7" max="7" width="20.36328125" style="1" customWidth="1"/>
    <col min="8" max="8" width="14.54296875" style="1" customWidth="1"/>
    <col min="9" max="9" width="11.36328125" style="1" bestFit="1" customWidth="1"/>
    <col min="10" max="10" width="21.36328125" style="1" bestFit="1" customWidth="1"/>
    <col min="11" max="11" width="15.90625" style="1" customWidth="1"/>
    <col min="12" max="12" width="15" style="1" customWidth="1"/>
    <col min="13" max="13" width="12.90625" style="1" customWidth="1"/>
    <col min="14" max="14" width="25" style="25" customWidth="1"/>
    <col min="15" max="15" width="11.453125" style="1" hidden="1" customWidth="1"/>
    <col min="16" max="16384" width="11.453125" style="1"/>
  </cols>
  <sheetData>
    <row r="1" spans="1:13" ht="14.5" thickBot="1"/>
    <row r="2" spans="1:13" ht="30" customHeight="1">
      <c r="A2" s="93"/>
      <c r="B2" s="172" t="s">
        <v>178</v>
      </c>
      <c r="C2" s="173"/>
      <c r="D2" s="173"/>
      <c r="E2" s="173"/>
      <c r="F2" s="173"/>
      <c r="G2" s="173"/>
      <c r="H2" s="173"/>
      <c r="I2" s="173"/>
      <c r="J2" s="173"/>
      <c r="K2" s="173"/>
      <c r="L2" s="173"/>
      <c r="M2" s="174"/>
    </row>
    <row r="3" spans="1:13" ht="15.5">
      <c r="A3" s="94"/>
      <c r="B3" s="175" t="s">
        <v>179</v>
      </c>
      <c r="C3" s="175"/>
      <c r="D3" s="175"/>
      <c r="E3" s="175"/>
      <c r="F3" s="175"/>
      <c r="G3" s="175"/>
      <c r="H3" s="175"/>
      <c r="I3" s="175"/>
      <c r="J3" s="175"/>
      <c r="K3" s="175"/>
      <c r="L3" s="175"/>
      <c r="M3" s="176"/>
    </row>
    <row r="4" spans="1:13" ht="15.5">
      <c r="A4" s="95"/>
      <c r="B4" s="175" t="s">
        <v>180</v>
      </c>
      <c r="C4" s="175"/>
      <c r="D4" s="175"/>
      <c r="E4" s="175"/>
      <c r="F4" s="175"/>
      <c r="G4" s="175"/>
      <c r="H4" s="175"/>
      <c r="I4" s="175"/>
      <c r="J4" s="175"/>
      <c r="K4" s="175"/>
      <c r="L4" s="175"/>
      <c r="M4" s="176"/>
    </row>
    <row r="5" spans="1:13" ht="35.25" customHeight="1">
      <c r="A5" s="96"/>
      <c r="B5" s="175" t="s">
        <v>181</v>
      </c>
      <c r="C5" s="175"/>
      <c r="D5" s="175"/>
      <c r="E5" s="175"/>
      <c r="F5" s="175"/>
      <c r="G5" s="175"/>
      <c r="H5" s="175"/>
      <c r="I5" s="175"/>
      <c r="J5" s="175"/>
      <c r="K5" s="175"/>
      <c r="L5" s="175"/>
      <c r="M5" s="176"/>
    </row>
    <row r="6" spans="1:13" ht="15.5">
      <c r="A6" s="97" t="s">
        <v>106</v>
      </c>
      <c r="B6" s="175" t="s">
        <v>182</v>
      </c>
      <c r="C6" s="175"/>
      <c r="D6" s="175"/>
      <c r="E6" s="175"/>
      <c r="F6" s="175"/>
      <c r="G6" s="175"/>
      <c r="H6" s="175"/>
      <c r="I6" s="175"/>
      <c r="J6" s="175"/>
      <c r="K6" s="175"/>
      <c r="L6" s="175"/>
      <c r="M6" s="176"/>
    </row>
    <row r="7" spans="1:13" ht="16" thickBot="1">
      <c r="A7" s="98" t="s">
        <v>106</v>
      </c>
      <c r="B7" s="177" t="s">
        <v>183</v>
      </c>
      <c r="C7" s="177"/>
      <c r="D7" s="177"/>
      <c r="E7" s="177"/>
      <c r="F7" s="177"/>
      <c r="G7" s="177"/>
      <c r="H7" s="177"/>
      <c r="I7" s="177"/>
      <c r="J7" s="177"/>
      <c r="K7" s="177"/>
      <c r="L7" s="177"/>
      <c r="M7" s="178"/>
    </row>
    <row r="9" spans="1:13" ht="29.25" customHeight="1">
      <c r="B9" s="169" t="s">
        <v>184</v>
      </c>
      <c r="C9" s="170"/>
      <c r="D9" s="170"/>
      <c r="E9" s="170"/>
      <c r="F9" s="170"/>
      <c r="G9" s="170"/>
      <c r="H9" s="170"/>
      <c r="I9" s="170"/>
      <c r="J9" s="170"/>
      <c r="K9" s="170"/>
      <c r="L9" s="170"/>
      <c r="M9" s="171"/>
    </row>
    <row r="10" spans="1:13" ht="120" customHeight="1">
      <c r="B10" s="90" t="s">
        <v>129</v>
      </c>
      <c r="C10" s="91" t="s">
        <v>7</v>
      </c>
      <c r="D10" s="90" t="s">
        <v>169</v>
      </c>
      <c r="F10" s="179" t="s">
        <v>128</v>
      </c>
      <c r="G10" s="179"/>
      <c r="H10" s="90" t="s">
        <v>81</v>
      </c>
      <c r="I10" s="49"/>
      <c r="J10" s="92" t="s">
        <v>111</v>
      </c>
      <c r="K10" s="92" t="s">
        <v>112</v>
      </c>
      <c r="L10" s="92" t="s">
        <v>113</v>
      </c>
      <c r="M10" s="92" t="s">
        <v>114</v>
      </c>
    </row>
    <row r="11" spans="1:13">
      <c r="B11" s="20" t="s">
        <v>6</v>
      </c>
      <c r="C11" s="11">
        <v>183</v>
      </c>
      <c r="D11" s="36">
        <f>+C11/G11</f>
        <v>0.17749757516973813</v>
      </c>
      <c r="F11" s="20" t="s">
        <v>6</v>
      </c>
      <c r="G11" s="9">
        <v>1031</v>
      </c>
      <c r="J11" s="70" t="s">
        <v>115</v>
      </c>
      <c r="K11" s="71">
        <v>1</v>
      </c>
      <c r="L11" s="71">
        <v>2</v>
      </c>
      <c r="M11" s="70">
        <v>1</v>
      </c>
    </row>
    <row r="12" spans="1:13">
      <c r="B12" s="20" t="s">
        <v>2</v>
      </c>
      <c r="C12" s="4">
        <v>86358</v>
      </c>
      <c r="D12" s="36">
        <f>+C12/G12</f>
        <v>0.25951413597461293</v>
      </c>
      <c r="F12" s="20" t="s">
        <v>2</v>
      </c>
      <c r="G12" s="8">
        <v>332768</v>
      </c>
      <c r="H12" s="20" t="s">
        <v>98</v>
      </c>
      <c r="J12" s="70" t="s">
        <v>116</v>
      </c>
      <c r="K12" s="71">
        <v>2</v>
      </c>
      <c r="L12" s="71">
        <v>8</v>
      </c>
      <c r="M12" s="70">
        <v>3</v>
      </c>
    </row>
    <row r="13" spans="1:13">
      <c r="B13" s="18" t="s">
        <v>79</v>
      </c>
      <c r="C13" s="32">
        <v>50831</v>
      </c>
      <c r="D13" s="36">
        <f>+C13/G13</f>
        <v>0.23962192994861642</v>
      </c>
      <c r="F13" s="18" t="s">
        <v>10</v>
      </c>
      <c r="G13" s="8">
        <v>212130</v>
      </c>
      <c r="H13" s="36">
        <f>+G13/G12</f>
        <v>0.63747115107221852</v>
      </c>
      <c r="J13" s="70" t="s">
        <v>117</v>
      </c>
      <c r="K13" s="71">
        <v>4</v>
      </c>
      <c r="L13" s="71">
        <v>8</v>
      </c>
      <c r="M13" s="70">
        <v>5</v>
      </c>
    </row>
    <row r="14" spans="1:13" ht="16.5" customHeight="1">
      <c r="B14" s="18" t="s">
        <v>9</v>
      </c>
      <c r="C14" s="32">
        <v>34000</v>
      </c>
      <c r="D14" s="36">
        <f t="shared" ref="D14:D23" si="0">+C14/G14</f>
        <v>0.29717682020802377</v>
      </c>
      <c r="F14" s="18" t="s">
        <v>9</v>
      </c>
      <c r="G14" s="8">
        <v>114410</v>
      </c>
      <c r="H14" s="36">
        <f>+G14/G12</f>
        <v>0.34381310702952206</v>
      </c>
      <c r="J14" s="70" t="s">
        <v>118</v>
      </c>
      <c r="K14" s="71">
        <v>4</v>
      </c>
      <c r="L14" s="71">
        <v>8</v>
      </c>
      <c r="M14" s="70">
        <v>7</v>
      </c>
    </row>
    <row r="15" spans="1:13" ht="42.75" customHeight="1">
      <c r="B15" s="18" t="s">
        <v>67</v>
      </c>
      <c r="C15" s="32">
        <v>1527</v>
      </c>
      <c r="D15" s="36">
        <f t="shared" si="0"/>
        <v>0.2451830443159923</v>
      </c>
      <c r="F15" s="40" t="s">
        <v>67</v>
      </c>
      <c r="G15" s="8">
        <v>6228</v>
      </c>
      <c r="H15" s="36">
        <f>+G15/G12</f>
        <v>1.8715741898259447E-2</v>
      </c>
    </row>
    <row r="16" spans="1:13">
      <c r="B16" s="50" t="s">
        <v>80</v>
      </c>
      <c r="C16" s="51">
        <f>+C15+C14</f>
        <v>35527</v>
      </c>
      <c r="D16" s="53">
        <f t="shared" si="0"/>
        <v>0.29449261426747791</v>
      </c>
      <c r="F16" s="54" t="s">
        <v>66</v>
      </c>
      <c r="G16" s="55">
        <f>+G15+G14</f>
        <v>120638</v>
      </c>
      <c r="H16" s="53">
        <f>+G16/G12</f>
        <v>0.36252884892778153</v>
      </c>
    </row>
    <row r="17" spans="2:14" ht="70">
      <c r="B17" s="159" t="s">
        <v>4</v>
      </c>
      <c r="C17" s="118" t="s">
        <v>301</v>
      </c>
      <c r="D17" s="53"/>
      <c r="F17" s="161" t="s">
        <v>4</v>
      </c>
      <c r="G17" s="163">
        <v>96</v>
      </c>
      <c r="H17" s="165"/>
    </row>
    <row r="18" spans="2:14">
      <c r="B18" s="160"/>
      <c r="C18" s="11">
        <v>23</v>
      </c>
      <c r="D18" s="36">
        <f t="shared" si="0"/>
        <v>0.23958333333333334</v>
      </c>
      <c r="F18" s="162" t="s">
        <v>4</v>
      </c>
      <c r="G18" s="164">
        <v>96</v>
      </c>
      <c r="H18" s="166"/>
      <c r="I18" s="7"/>
      <c r="J18" s="7"/>
    </row>
    <row r="19" spans="2:14">
      <c r="B19" s="80" t="s">
        <v>3</v>
      </c>
      <c r="C19" s="4">
        <f>+C20+C21+C22+C23</f>
        <v>1825</v>
      </c>
      <c r="D19" s="36">
        <f t="shared" si="0"/>
        <v>0.2176246124493203</v>
      </c>
      <c r="F19" s="20" t="s">
        <v>3</v>
      </c>
      <c r="G19" s="4">
        <f>+G20+G21+G22+G23</f>
        <v>8386</v>
      </c>
      <c r="H19" s="3" t="s">
        <v>98</v>
      </c>
      <c r="M19" s="1" t="s">
        <v>60</v>
      </c>
    </row>
    <row r="20" spans="2:14">
      <c r="B20" s="18" t="s">
        <v>94</v>
      </c>
      <c r="C20" s="4">
        <v>121</v>
      </c>
      <c r="D20" s="36">
        <f t="shared" si="0"/>
        <v>0.21378091872791519</v>
      </c>
      <c r="F20" s="18" t="s">
        <v>94</v>
      </c>
      <c r="G20" s="8">
        <v>566</v>
      </c>
      <c r="H20" s="36">
        <f>+G20/G19</f>
        <v>6.7493441450035774E-2</v>
      </c>
      <c r="N20" s="1"/>
    </row>
    <row r="21" spans="2:14" ht="15" customHeight="1">
      <c r="B21" s="18" t="s">
        <v>95</v>
      </c>
      <c r="C21" s="4">
        <v>504</v>
      </c>
      <c r="D21" s="36">
        <f t="shared" si="0"/>
        <v>0.28948879954049395</v>
      </c>
      <c r="F21" s="18" t="s">
        <v>95</v>
      </c>
      <c r="G21" s="8">
        <v>1741</v>
      </c>
      <c r="H21" s="36">
        <f>+G21/G19</f>
        <v>0.20760791795850225</v>
      </c>
      <c r="N21" s="1"/>
    </row>
    <row r="22" spans="2:14">
      <c r="B22" s="18" t="s">
        <v>96</v>
      </c>
      <c r="C22" s="4">
        <v>1063</v>
      </c>
      <c r="D22" s="36">
        <f t="shared" si="0"/>
        <v>0.25165719696969696</v>
      </c>
      <c r="F22" s="18" t="s">
        <v>96</v>
      </c>
      <c r="G22" s="8">
        <v>4224</v>
      </c>
      <c r="H22" s="36">
        <f>+G22/G19</f>
        <v>0.50369663725256375</v>
      </c>
      <c r="N22" s="1"/>
    </row>
    <row r="23" spans="2:14">
      <c r="B23" s="18" t="s">
        <v>97</v>
      </c>
      <c r="C23" s="4">
        <v>137</v>
      </c>
      <c r="D23" s="36">
        <f t="shared" si="0"/>
        <v>7.3854447439353099E-2</v>
      </c>
      <c r="F23" s="18" t="s">
        <v>97</v>
      </c>
      <c r="G23" s="8">
        <v>1855</v>
      </c>
      <c r="H23" s="36">
        <f>+G23/G19</f>
        <v>0.22120200333889817</v>
      </c>
      <c r="N23" s="1"/>
    </row>
    <row r="24" spans="2:14">
      <c r="B24" s="20" t="s">
        <v>5</v>
      </c>
      <c r="C24" s="4">
        <f>+C25+C30+C35+C40</f>
        <v>6581</v>
      </c>
      <c r="D24" s="36">
        <f>+C24/G24</f>
        <v>0.21505833142707756</v>
      </c>
      <c r="F24" s="20" t="s">
        <v>5</v>
      </c>
      <c r="G24" s="4">
        <f>+G25+G30+G35+G40</f>
        <v>30601</v>
      </c>
      <c r="H24" s="3" t="s">
        <v>98</v>
      </c>
    </row>
    <row r="25" spans="2:14">
      <c r="B25" s="3" t="s">
        <v>94</v>
      </c>
      <c r="C25" s="4">
        <f>+C26+C29</f>
        <v>37</v>
      </c>
      <c r="D25" s="36">
        <f t="shared" ref="D25:D41" si="1">+C25/G25</f>
        <v>0.28030303030303028</v>
      </c>
      <c r="F25" s="3" t="s">
        <v>94</v>
      </c>
      <c r="G25" s="4">
        <f>+G26+G29</f>
        <v>132</v>
      </c>
      <c r="H25" s="36">
        <f>+G25/G24</f>
        <v>4.3135845233815886E-3</v>
      </c>
    </row>
    <row r="26" spans="2:14">
      <c r="B26" s="18" t="s">
        <v>61</v>
      </c>
      <c r="C26" s="8">
        <v>36</v>
      </c>
      <c r="D26" s="36">
        <f t="shared" si="1"/>
        <v>0.32727272727272727</v>
      </c>
      <c r="F26" s="18" t="s">
        <v>61</v>
      </c>
      <c r="G26" s="8">
        <v>110</v>
      </c>
      <c r="H26" s="36"/>
    </row>
    <row r="27" spans="2:14">
      <c r="B27" s="18" t="s">
        <v>9</v>
      </c>
      <c r="C27" s="8">
        <v>1</v>
      </c>
      <c r="D27" s="36">
        <f>+C27/G27</f>
        <v>4.5454545454545456E-2</v>
      </c>
      <c r="F27" s="18" t="s">
        <v>9</v>
      </c>
      <c r="G27" s="8">
        <v>22</v>
      </c>
      <c r="H27" s="36"/>
    </row>
    <row r="28" spans="2:14">
      <c r="B28" s="18" t="s">
        <v>104</v>
      </c>
      <c r="C28" s="8">
        <v>0</v>
      </c>
      <c r="D28" s="36"/>
      <c r="F28" s="18" t="s">
        <v>104</v>
      </c>
      <c r="G28" s="8">
        <v>0</v>
      </c>
      <c r="H28" s="36"/>
    </row>
    <row r="29" spans="2:14" ht="28">
      <c r="B29" s="50" t="s">
        <v>130</v>
      </c>
      <c r="C29" s="52">
        <f>+C27+C28</f>
        <v>1</v>
      </c>
      <c r="D29" s="53">
        <f t="shared" si="1"/>
        <v>4.5454545454545456E-2</v>
      </c>
      <c r="F29" s="39" t="s">
        <v>130</v>
      </c>
      <c r="G29" s="52">
        <f>+G27+G28</f>
        <v>22</v>
      </c>
      <c r="H29" s="53"/>
    </row>
    <row r="30" spans="2:14">
      <c r="B30" s="3" t="s">
        <v>95</v>
      </c>
      <c r="C30" s="4">
        <f>+C31+C34</f>
        <v>349</v>
      </c>
      <c r="D30" s="36">
        <f t="shared" si="1"/>
        <v>0.3381782945736434</v>
      </c>
      <c r="F30" s="3" t="s">
        <v>95</v>
      </c>
      <c r="G30" s="4">
        <f>+G31+G34</f>
        <v>1032</v>
      </c>
      <c r="H30" s="36">
        <f>+G30/G24</f>
        <v>3.3724388091892425E-2</v>
      </c>
    </row>
    <row r="31" spans="2:14">
      <c r="B31" s="18" t="s">
        <v>61</v>
      </c>
      <c r="C31" s="8">
        <v>305</v>
      </c>
      <c r="D31" s="36"/>
      <c r="F31" s="18" t="s">
        <v>61</v>
      </c>
      <c r="G31" s="8">
        <v>886</v>
      </c>
      <c r="H31" s="36"/>
    </row>
    <row r="32" spans="2:14">
      <c r="B32" s="18" t="s">
        <v>9</v>
      </c>
      <c r="C32" s="8">
        <v>44</v>
      </c>
      <c r="D32" s="36"/>
      <c r="F32" s="18" t="s">
        <v>9</v>
      </c>
      <c r="G32" s="8">
        <v>146</v>
      </c>
      <c r="H32" s="36"/>
    </row>
    <row r="33" spans="1:15">
      <c r="B33" s="18" t="s">
        <v>104</v>
      </c>
      <c r="C33" s="4">
        <v>0</v>
      </c>
      <c r="D33" s="36"/>
      <c r="F33" s="18" t="s">
        <v>104</v>
      </c>
      <c r="G33" s="8">
        <v>0</v>
      </c>
      <c r="H33" s="36"/>
    </row>
    <row r="34" spans="1:15" ht="28">
      <c r="B34" s="50" t="s">
        <v>105</v>
      </c>
      <c r="C34" s="52">
        <f>+C32+C33</f>
        <v>44</v>
      </c>
      <c r="D34" s="53"/>
      <c r="F34" s="50" t="s">
        <v>105</v>
      </c>
      <c r="G34" s="52">
        <f>+G32+G33</f>
        <v>146</v>
      </c>
      <c r="H34" s="53"/>
    </row>
    <row r="35" spans="1:15">
      <c r="B35" s="3" t="s">
        <v>96</v>
      </c>
      <c r="C35" s="4">
        <f>+C36+C39</f>
        <v>1776</v>
      </c>
      <c r="D35" s="36">
        <f t="shared" si="1"/>
        <v>0.28052440372768916</v>
      </c>
      <c r="F35" s="3" t="s">
        <v>96</v>
      </c>
      <c r="G35" s="4">
        <f>+G36+G39</f>
        <v>6331</v>
      </c>
      <c r="H35" s="36">
        <f>+G35/G24</f>
        <v>0.20688866376915788</v>
      </c>
    </row>
    <row r="36" spans="1:15">
      <c r="B36" s="18" t="s">
        <v>61</v>
      </c>
      <c r="C36" s="8">
        <v>823</v>
      </c>
      <c r="D36" s="36"/>
      <c r="F36" s="18" t="s">
        <v>61</v>
      </c>
      <c r="G36" s="8">
        <v>3414</v>
      </c>
      <c r="H36" s="36"/>
    </row>
    <row r="37" spans="1:15">
      <c r="B37" s="18" t="s">
        <v>9</v>
      </c>
      <c r="C37" s="8">
        <v>953</v>
      </c>
      <c r="D37" s="36"/>
      <c r="F37" s="18" t="s">
        <v>9</v>
      </c>
      <c r="G37" s="8">
        <v>2915</v>
      </c>
      <c r="H37" s="36"/>
    </row>
    <row r="38" spans="1:15">
      <c r="B38" s="18" t="s">
        <v>104</v>
      </c>
      <c r="C38" s="8">
        <v>0</v>
      </c>
      <c r="D38" s="36"/>
      <c r="F38" s="18" t="s">
        <v>104</v>
      </c>
      <c r="G38" s="8">
        <v>2</v>
      </c>
      <c r="H38" s="36"/>
    </row>
    <row r="39" spans="1:15" ht="28">
      <c r="B39" s="50" t="s">
        <v>105</v>
      </c>
      <c r="C39" s="52">
        <f>+C37+C38</f>
        <v>953</v>
      </c>
      <c r="D39" s="53"/>
      <c r="F39" s="50" t="s">
        <v>105</v>
      </c>
      <c r="G39" s="52">
        <f>+G37+G38</f>
        <v>2917</v>
      </c>
      <c r="H39" s="53"/>
    </row>
    <row r="40" spans="1:15">
      <c r="B40" s="3" t="s">
        <v>97</v>
      </c>
      <c r="C40" s="4">
        <f>+C41+C44</f>
        <v>4419</v>
      </c>
      <c r="D40" s="36">
        <f t="shared" ref="D40" si="2">+C40/G40</f>
        <v>0.19124902622695403</v>
      </c>
      <c r="F40" s="3" t="s">
        <v>97</v>
      </c>
      <c r="G40" s="4">
        <f>+G41+G44</f>
        <v>23106</v>
      </c>
      <c r="H40" s="36">
        <f>+G40/G24</f>
        <v>0.75507336361556809</v>
      </c>
    </row>
    <row r="41" spans="1:15">
      <c r="B41" s="18" t="s">
        <v>61</v>
      </c>
      <c r="C41" s="8">
        <v>428</v>
      </c>
      <c r="D41" s="36">
        <f t="shared" si="1"/>
        <v>0.23751387347391786</v>
      </c>
      <c r="F41" s="18" t="s">
        <v>61</v>
      </c>
      <c r="G41" s="8">
        <v>1802</v>
      </c>
      <c r="H41" s="36"/>
      <c r="I41" s="41"/>
    </row>
    <row r="42" spans="1:15">
      <c r="B42" s="18" t="s">
        <v>9</v>
      </c>
      <c r="C42" s="8">
        <v>3968</v>
      </c>
      <c r="D42" s="36"/>
      <c r="F42" s="18" t="s">
        <v>9</v>
      </c>
      <c r="G42" s="8">
        <v>21268</v>
      </c>
      <c r="H42" s="36"/>
      <c r="I42" s="41"/>
    </row>
    <row r="43" spans="1:15">
      <c r="B43" s="18" t="s">
        <v>104</v>
      </c>
      <c r="C43" s="8">
        <v>23</v>
      </c>
      <c r="D43" s="36"/>
      <c r="F43" s="18" t="s">
        <v>104</v>
      </c>
      <c r="G43" s="8">
        <v>36</v>
      </c>
      <c r="H43" s="36"/>
      <c r="I43" s="41"/>
    </row>
    <row r="44" spans="1:15" ht="28">
      <c r="B44" s="39" t="s">
        <v>105</v>
      </c>
      <c r="C44" s="52">
        <f>+C42+C43</f>
        <v>3991</v>
      </c>
      <c r="D44" s="53"/>
      <c r="F44" s="42" t="s">
        <v>105</v>
      </c>
      <c r="G44" s="52">
        <f>+G42+G43</f>
        <v>21304</v>
      </c>
      <c r="H44" s="53"/>
      <c r="I44" s="41"/>
    </row>
    <row r="45" spans="1:15">
      <c r="B45" s="56"/>
      <c r="C45" s="57"/>
      <c r="D45" s="58"/>
      <c r="F45" s="59"/>
      <c r="G45" s="60"/>
      <c r="H45" s="58"/>
      <c r="I45" s="41"/>
    </row>
    <row r="46" spans="1:15" ht="42.75" customHeight="1">
      <c r="A46" s="3" t="s">
        <v>1</v>
      </c>
      <c r="B46" s="3" t="s">
        <v>20</v>
      </c>
      <c r="C46" s="3" t="s">
        <v>11</v>
      </c>
      <c r="D46" s="3" t="s">
        <v>19</v>
      </c>
      <c r="E46" s="19" t="s">
        <v>70</v>
      </c>
      <c r="F46" s="167" t="s">
        <v>12</v>
      </c>
      <c r="G46" s="168"/>
      <c r="H46" s="3" t="s">
        <v>16</v>
      </c>
      <c r="I46" s="3" t="s">
        <v>103</v>
      </c>
      <c r="J46" s="3" t="s">
        <v>63</v>
      </c>
      <c r="K46" s="3" t="s">
        <v>59</v>
      </c>
      <c r="L46" s="3" t="s">
        <v>64</v>
      </c>
      <c r="M46" s="3" t="s">
        <v>65</v>
      </c>
      <c r="N46" s="26" t="s">
        <v>126</v>
      </c>
    </row>
    <row r="47" spans="1:15" ht="35.25" customHeight="1">
      <c r="A47" s="132">
        <v>2</v>
      </c>
      <c r="B47" s="129" t="s">
        <v>21</v>
      </c>
      <c r="C47" s="129" t="s">
        <v>132</v>
      </c>
      <c r="D47" s="151" t="s">
        <v>72</v>
      </c>
      <c r="E47" s="129" t="s">
        <v>69</v>
      </c>
      <c r="F47" s="132" t="s">
        <v>13</v>
      </c>
      <c r="G47" s="146">
        <v>1</v>
      </c>
      <c r="H47" s="132" t="s">
        <v>17</v>
      </c>
      <c r="I47" s="31" t="s">
        <v>62</v>
      </c>
      <c r="J47" s="5" t="s">
        <v>61</v>
      </c>
      <c r="K47" s="2">
        <v>4</v>
      </c>
      <c r="L47" s="2">
        <v>1</v>
      </c>
      <c r="M47" s="119">
        <v>50</v>
      </c>
      <c r="N47" s="82">
        <f t="shared" ref="N47:N108" si="3">ROUND(O47,0)</f>
        <v>2033</v>
      </c>
      <c r="O47" s="27">
        <f>+ROUND(((C13*50%)/50)*K47,0)</f>
        <v>2033</v>
      </c>
    </row>
    <row r="48" spans="1:15" ht="35.25" customHeight="1">
      <c r="A48" s="133"/>
      <c r="B48" s="130"/>
      <c r="C48" s="130"/>
      <c r="D48" s="151"/>
      <c r="E48" s="130"/>
      <c r="F48" s="133"/>
      <c r="G48" s="147"/>
      <c r="H48" s="134"/>
      <c r="I48" s="31" t="s">
        <v>62</v>
      </c>
      <c r="J48" s="5" t="s">
        <v>9</v>
      </c>
      <c r="K48" s="2">
        <v>4</v>
      </c>
      <c r="L48" s="2">
        <v>1</v>
      </c>
      <c r="M48" s="119">
        <v>50</v>
      </c>
      <c r="N48" s="82">
        <f t="shared" si="3"/>
        <v>1421</v>
      </c>
      <c r="O48" s="27">
        <f>+ROUND(((C16*50%)/50)*K48,0)</f>
        <v>1421</v>
      </c>
    </row>
    <row r="49" spans="1:15" ht="35.25" customHeight="1">
      <c r="A49" s="133"/>
      <c r="B49" s="130"/>
      <c r="C49" s="130"/>
      <c r="D49" s="151"/>
      <c r="E49" s="131"/>
      <c r="F49" s="134"/>
      <c r="G49" s="148"/>
      <c r="H49" s="2" t="s">
        <v>18</v>
      </c>
      <c r="I49" s="31" t="s">
        <v>62</v>
      </c>
      <c r="J49" s="5" t="s">
        <v>68</v>
      </c>
      <c r="K49" s="2">
        <v>4</v>
      </c>
      <c r="L49" s="2">
        <v>1</v>
      </c>
      <c r="M49" s="119">
        <v>3000</v>
      </c>
      <c r="N49" s="82">
        <f t="shared" si="3"/>
        <v>58</v>
      </c>
      <c r="O49" s="27">
        <f>+ROUND(((C12*50%)/3000)*K49,0)</f>
        <v>58</v>
      </c>
    </row>
    <row r="50" spans="1:15" ht="52.5" customHeight="1">
      <c r="A50" s="133"/>
      <c r="B50" s="130"/>
      <c r="C50" s="130"/>
      <c r="D50" s="151" t="s">
        <v>72</v>
      </c>
      <c r="E50" s="129" t="s">
        <v>71</v>
      </c>
      <c r="F50" s="132" t="s">
        <v>13</v>
      </c>
      <c r="G50" s="146">
        <v>1</v>
      </c>
      <c r="H50" s="132" t="s">
        <v>17</v>
      </c>
      <c r="I50" s="31" t="s">
        <v>62</v>
      </c>
      <c r="J50" s="5" t="s">
        <v>61</v>
      </c>
      <c r="K50" s="2">
        <v>4</v>
      </c>
      <c r="L50" s="2">
        <v>2</v>
      </c>
      <c r="M50" s="119">
        <v>50</v>
      </c>
      <c r="N50" s="82">
        <f t="shared" si="3"/>
        <v>4066</v>
      </c>
      <c r="O50" s="27">
        <f>+ROUND(((C13)/50)*K50,0)</f>
        <v>4066</v>
      </c>
    </row>
    <row r="51" spans="1:15" ht="48" customHeight="1">
      <c r="A51" s="134"/>
      <c r="B51" s="131"/>
      <c r="C51" s="131"/>
      <c r="D51" s="151"/>
      <c r="E51" s="131"/>
      <c r="F51" s="134"/>
      <c r="G51" s="148"/>
      <c r="H51" s="134"/>
      <c r="I51" s="31" t="s">
        <v>62</v>
      </c>
      <c r="J51" s="5" t="s">
        <v>9</v>
      </c>
      <c r="K51" s="2">
        <v>4</v>
      </c>
      <c r="L51" s="2">
        <v>2</v>
      </c>
      <c r="M51" s="119">
        <v>50</v>
      </c>
      <c r="N51" s="82">
        <f t="shared" si="3"/>
        <v>2842</v>
      </c>
      <c r="O51" s="27">
        <f>+ROUND(((C16)/50)*K51,0)</f>
        <v>2842</v>
      </c>
    </row>
    <row r="52" spans="1:15" ht="30.75" customHeight="1">
      <c r="A52" s="132">
        <v>3</v>
      </c>
      <c r="B52" s="129" t="s">
        <v>22</v>
      </c>
      <c r="C52" s="129" t="s">
        <v>171</v>
      </c>
      <c r="D52" s="135" t="s">
        <v>73</v>
      </c>
      <c r="E52" s="129" t="s">
        <v>69</v>
      </c>
      <c r="F52" s="132" t="s">
        <v>13</v>
      </c>
      <c r="G52" s="146">
        <v>1</v>
      </c>
      <c r="H52" s="132" t="s">
        <v>17</v>
      </c>
      <c r="I52" s="31" t="s">
        <v>62</v>
      </c>
      <c r="J52" s="5" t="s">
        <v>61</v>
      </c>
      <c r="K52" s="2">
        <v>4</v>
      </c>
      <c r="L52" s="2">
        <v>1</v>
      </c>
      <c r="M52" s="119">
        <v>50</v>
      </c>
      <c r="N52" s="82">
        <f t="shared" si="3"/>
        <v>2033</v>
      </c>
      <c r="O52" s="27">
        <f>+ROUND(((C13*50%)/50)*K52,0)</f>
        <v>2033</v>
      </c>
    </row>
    <row r="53" spans="1:15" ht="30.75" customHeight="1">
      <c r="A53" s="133"/>
      <c r="B53" s="130"/>
      <c r="C53" s="130"/>
      <c r="D53" s="136"/>
      <c r="E53" s="130"/>
      <c r="F53" s="133"/>
      <c r="G53" s="147"/>
      <c r="H53" s="134"/>
      <c r="I53" s="31" t="s">
        <v>62</v>
      </c>
      <c r="J53" s="5" t="s">
        <v>9</v>
      </c>
      <c r="K53" s="2">
        <v>4</v>
      </c>
      <c r="L53" s="2">
        <v>1</v>
      </c>
      <c r="M53" s="119">
        <v>50</v>
      </c>
      <c r="N53" s="82">
        <f t="shared" si="3"/>
        <v>1421</v>
      </c>
      <c r="O53" s="27">
        <f>+ROUND(((C16*50%)/50)*K53,0)</f>
        <v>1421</v>
      </c>
    </row>
    <row r="54" spans="1:15" ht="40.5" customHeight="1">
      <c r="A54" s="133"/>
      <c r="B54" s="130"/>
      <c r="C54" s="130"/>
      <c r="D54" s="136"/>
      <c r="E54" s="131"/>
      <c r="F54" s="134"/>
      <c r="G54" s="148"/>
      <c r="H54" s="2" t="s">
        <v>18</v>
      </c>
      <c r="I54" s="31" t="s">
        <v>62</v>
      </c>
      <c r="J54" s="5" t="s">
        <v>68</v>
      </c>
      <c r="K54" s="2">
        <v>4</v>
      </c>
      <c r="L54" s="2">
        <v>1</v>
      </c>
      <c r="M54" s="119">
        <v>3000</v>
      </c>
      <c r="N54" s="82">
        <f t="shared" si="3"/>
        <v>58</v>
      </c>
      <c r="O54" s="27">
        <f>+ROUND(((C12*50%)/3000)*K54,0)</f>
        <v>58</v>
      </c>
    </row>
    <row r="55" spans="1:15" ht="42.75" customHeight="1">
      <c r="A55" s="133"/>
      <c r="B55" s="130"/>
      <c r="C55" s="130"/>
      <c r="D55" s="151" t="s">
        <v>131</v>
      </c>
      <c r="E55" s="129" t="s">
        <v>71</v>
      </c>
      <c r="F55" s="132" t="s">
        <v>13</v>
      </c>
      <c r="G55" s="146">
        <v>1</v>
      </c>
      <c r="H55" s="132" t="s">
        <v>17</v>
      </c>
      <c r="I55" s="31" t="s">
        <v>62</v>
      </c>
      <c r="J55" s="5" t="s">
        <v>61</v>
      </c>
      <c r="K55" s="2">
        <v>3</v>
      </c>
      <c r="L55" s="2">
        <v>2</v>
      </c>
      <c r="M55" s="119">
        <v>50</v>
      </c>
      <c r="N55" s="82">
        <f t="shared" si="3"/>
        <v>3050</v>
      </c>
      <c r="O55" s="27">
        <f>+ROUND(((C13)/50)*K55,0)</f>
        <v>3050</v>
      </c>
    </row>
    <row r="56" spans="1:15" ht="47.25" customHeight="1">
      <c r="A56" s="134"/>
      <c r="B56" s="131"/>
      <c r="C56" s="131"/>
      <c r="D56" s="151"/>
      <c r="E56" s="130"/>
      <c r="F56" s="134"/>
      <c r="G56" s="148"/>
      <c r="H56" s="134"/>
      <c r="I56" s="31" t="s">
        <v>62</v>
      </c>
      <c r="J56" s="5" t="s">
        <v>9</v>
      </c>
      <c r="K56" s="2">
        <v>3</v>
      </c>
      <c r="L56" s="2">
        <v>2</v>
      </c>
      <c r="M56" s="119">
        <v>50</v>
      </c>
      <c r="N56" s="82">
        <f t="shared" si="3"/>
        <v>2132</v>
      </c>
      <c r="O56" s="27">
        <f>+ROUND(((C16)/50)*K56,0)</f>
        <v>2132</v>
      </c>
    </row>
    <row r="57" spans="1:15" ht="69.900000000000006" customHeight="1">
      <c r="A57" s="16">
        <v>4</v>
      </c>
      <c r="B57" s="15" t="s">
        <v>23</v>
      </c>
      <c r="C57" s="15" t="s">
        <v>136</v>
      </c>
      <c r="D57" s="34" t="s">
        <v>74</v>
      </c>
      <c r="E57" s="62" t="s">
        <v>75</v>
      </c>
      <c r="F57" s="16" t="s">
        <v>4</v>
      </c>
      <c r="G57" s="17">
        <v>1</v>
      </c>
      <c r="H57" s="30" t="s">
        <v>18</v>
      </c>
      <c r="I57" s="31" t="s">
        <v>62</v>
      </c>
      <c r="J57" s="5" t="s">
        <v>68</v>
      </c>
      <c r="K57" s="2">
        <v>4</v>
      </c>
      <c r="L57" s="2" t="s">
        <v>62</v>
      </c>
      <c r="M57" s="119" t="s">
        <v>62</v>
      </c>
      <c r="N57" s="82">
        <f t="shared" si="3"/>
        <v>92</v>
      </c>
      <c r="O57" s="27">
        <f>+ROUND(C18*K57,0)</f>
        <v>92</v>
      </c>
    </row>
    <row r="58" spans="1:15" ht="46.5" customHeight="1">
      <c r="A58" s="132">
        <v>5</v>
      </c>
      <c r="B58" s="129" t="s">
        <v>24</v>
      </c>
      <c r="C58" s="129" t="s">
        <v>133</v>
      </c>
      <c r="D58" s="151" t="s">
        <v>76</v>
      </c>
      <c r="E58" s="129" t="s">
        <v>69</v>
      </c>
      <c r="F58" s="132" t="s">
        <v>13</v>
      </c>
      <c r="G58" s="146">
        <v>1</v>
      </c>
      <c r="H58" s="132" t="s">
        <v>17</v>
      </c>
      <c r="I58" s="31" t="s">
        <v>62</v>
      </c>
      <c r="J58" s="5" t="s">
        <v>61</v>
      </c>
      <c r="K58" s="2">
        <v>3</v>
      </c>
      <c r="L58" s="2">
        <v>1</v>
      </c>
      <c r="M58" s="119">
        <v>50</v>
      </c>
      <c r="N58" s="82">
        <f t="shared" si="3"/>
        <v>1525</v>
      </c>
      <c r="O58" s="27">
        <f>+ROUND(((C13*50%)/50)*K58,0)</f>
        <v>1525</v>
      </c>
    </row>
    <row r="59" spans="1:15" ht="46.5" customHeight="1">
      <c r="A59" s="133"/>
      <c r="B59" s="130"/>
      <c r="C59" s="130"/>
      <c r="D59" s="151"/>
      <c r="E59" s="130"/>
      <c r="F59" s="133"/>
      <c r="G59" s="147"/>
      <c r="H59" s="134"/>
      <c r="I59" s="31" t="s">
        <v>62</v>
      </c>
      <c r="J59" s="5" t="s">
        <v>9</v>
      </c>
      <c r="K59" s="2">
        <v>3</v>
      </c>
      <c r="L59" s="2">
        <v>1</v>
      </c>
      <c r="M59" s="119">
        <v>50</v>
      </c>
      <c r="N59" s="82">
        <f t="shared" si="3"/>
        <v>1066</v>
      </c>
      <c r="O59" s="27">
        <f>+ROUND(((C16*50%)/50)*K59,0)</f>
        <v>1066</v>
      </c>
    </row>
    <row r="60" spans="1:15" ht="46.5" customHeight="1">
      <c r="A60" s="133"/>
      <c r="B60" s="130"/>
      <c r="C60" s="130"/>
      <c r="D60" s="151"/>
      <c r="E60" s="131"/>
      <c r="F60" s="134"/>
      <c r="G60" s="148"/>
      <c r="H60" s="2" t="s">
        <v>18</v>
      </c>
      <c r="I60" s="31" t="s">
        <v>62</v>
      </c>
      <c r="J60" s="5" t="s">
        <v>68</v>
      </c>
      <c r="K60" s="2">
        <v>3</v>
      </c>
      <c r="L60" s="2">
        <v>1</v>
      </c>
      <c r="M60" s="119">
        <v>3000</v>
      </c>
      <c r="N60" s="82">
        <f t="shared" si="3"/>
        <v>43</v>
      </c>
      <c r="O60" s="27">
        <f>+ROUND(((C12*50%)/3000)*K60,0)</f>
        <v>43</v>
      </c>
    </row>
    <row r="61" spans="1:15" ht="69" customHeight="1">
      <c r="A61" s="133"/>
      <c r="B61" s="130"/>
      <c r="C61" s="130"/>
      <c r="D61" s="151" t="s">
        <v>172</v>
      </c>
      <c r="E61" s="129" t="s">
        <v>71</v>
      </c>
      <c r="F61" s="132" t="s">
        <v>13</v>
      </c>
      <c r="G61" s="146">
        <v>1</v>
      </c>
      <c r="H61" s="132" t="s">
        <v>17</v>
      </c>
      <c r="I61" s="31" t="s">
        <v>62</v>
      </c>
      <c r="J61" s="5" t="s">
        <v>61</v>
      </c>
      <c r="K61" s="2">
        <v>3</v>
      </c>
      <c r="L61" s="2">
        <v>2</v>
      </c>
      <c r="M61" s="119">
        <v>50</v>
      </c>
      <c r="N61" s="82">
        <f t="shared" si="3"/>
        <v>3050</v>
      </c>
      <c r="O61" s="27">
        <f>+ROUND(((C13)/50)*K61,0)</f>
        <v>3050</v>
      </c>
    </row>
    <row r="62" spans="1:15" ht="99" customHeight="1">
      <c r="A62" s="134"/>
      <c r="B62" s="131"/>
      <c r="C62" s="131"/>
      <c r="D62" s="151"/>
      <c r="E62" s="130"/>
      <c r="F62" s="134"/>
      <c r="G62" s="148"/>
      <c r="H62" s="134"/>
      <c r="I62" s="31" t="s">
        <v>62</v>
      </c>
      <c r="J62" s="5" t="s">
        <v>9</v>
      </c>
      <c r="K62" s="2">
        <v>3</v>
      </c>
      <c r="L62" s="2">
        <v>2</v>
      </c>
      <c r="M62" s="119">
        <v>50</v>
      </c>
      <c r="N62" s="82">
        <f t="shared" si="3"/>
        <v>2132</v>
      </c>
      <c r="O62" s="27">
        <f>+ROUND(((C16)/50)*K62,0)</f>
        <v>2132</v>
      </c>
    </row>
    <row r="63" spans="1:15" ht="32.25" customHeight="1">
      <c r="A63" s="132">
        <v>6</v>
      </c>
      <c r="B63" s="129" t="s">
        <v>25</v>
      </c>
      <c r="C63" s="129" t="s">
        <v>134</v>
      </c>
      <c r="D63" s="158" t="s">
        <v>137</v>
      </c>
      <c r="E63" s="129" t="s">
        <v>69</v>
      </c>
      <c r="F63" s="132" t="s">
        <v>13</v>
      </c>
      <c r="G63" s="146">
        <v>1</v>
      </c>
      <c r="H63" s="132" t="s">
        <v>17</v>
      </c>
      <c r="I63" s="31" t="s">
        <v>62</v>
      </c>
      <c r="J63" s="5" t="s">
        <v>61</v>
      </c>
      <c r="K63" s="2">
        <v>3</v>
      </c>
      <c r="L63" s="2">
        <v>2</v>
      </c>
      <c r="M63" s="119">
        <v>50</v>
      </c>
      <c r="N63" s="82">
        <f t="shared" si="3"/>
        <v>1525</v>
      </c>
      <c r="O63" s="27">
        <f>+ROUND(((C13*50%)/50)*K63,0)</f>
        <v>1525</v>
      </c>
    </row>
    <row r="64" spans="1:15" ht="32.25" customHeight="1">
      <c r="A64" s="133"/>
      <c r="B64" s="130"/>
      <c r="C64" s="130"/>
      <c r="D64" s="158"/>
      <c r="E64" s="130"/>
      <c r="F64" s="133"/>
      <c r="G64" s="147"/>
      <c r="H64" s="134"/>
      <c r="I64" s="31" t="s">
        <v>62</v>
      </c>
      <c r="J64" s="5" t="s">
        <v>9</v>
      </c>
      <c r="K64" s="2">
        <v>3</v>
      </c>
      <c r="L64" s="2">
        <v>2</v>
      </c>
      <c r="M64" s="119">
        <v>50</v>
      </c>
      <c r="N64" s="82">
        <f t="shared" si="3"/>
        <v>1066</v>
      </c>
      <c r="O64" s="27">
        <f>+ROUND(((C16*50%)/50)*K64,0)</f>
        <v>1066</v>
      </c>
    </row>
    <row r="65" spans="1:15" ht="32.25" customHeight="1">
      <c r="A65" s="133"/>
      <c r="B65" s="130"/>
      <c r="C65" s="130"/>
      <c r="D65" s="158"/>
      <c r="E65" s="131"/>
      <c r="F65" s="134"/>
      <c r="G65" s="148"/>
      <c r="H65" s="2" t="s">
        <v>18</v>
      </c>
      <c r="I65" s="31" t="s">
        <v>62</v>
      </c>
      <c r="J65" s="5" t="s">
        <v>68</v>
      </c>
      <c r="K65" s="2">
        <v>3</v>
      </c>
      <c r="L65" s="2">
        <v>2</v>
      </c>
      <c r="M65" s="119">
        <v>3000</v>
      </c>
      <c r="N65" s="82">
        <f t="shared" si="3"/>
        <v>43</v>
      </c>
      <c r="O65" s="27">
        <f>+ROUND(((C12*50%)/3000)*K65,0)</f>
        <v>43</v>
      </c>
    </row>
    <row r="66" spans="1:15" ht="48" customHeight="1">
      <c r="A66" s="132">
        <v>7</v>
      </c>
      <c r="B66" s="129" t="s">
        <v>26</v>
      </c>
      <c r="C66" s="129" t="s">
        <v>135</v>
      </c>
      <c r="D66" s="158" t="s">
        <v>77</v>
      </c>
      <c r="E66" s="129" t="s">
        <v>69</v>
      </c>
      <c r="F66" s="132" t="s">
        <v>13</v>
      </c>
      <c r="G66" s="146">
        <v>1</v>
      </c>
      <c r="H66" s="132" t="s">
        <v>17</v>
      </c>
      <c r="I66" s="31" t="s">
        <v>62</v>
      </c>
      <c r="J66" s="5" t="s">
        <v>61</v>
      </c>
      <c r="K66" s="2">
        <v>3</v>
      </c>
      <c r="L66" s="2">
        <v>2</v>
      </c>
      <c r="M66" s="119">
        <v>50</v>
      </c>
      <c r="N66" s="82">
        <f t="shared" si="3"/>
        <v>1525</v>
      </c>
      <c r="O66" s="27">
        <f>+ROUND(((C13*50%)/50)*K66,0)</f>
        <v>1525</v>
      </c>
    </row>
    <row r="67" spans="1:15" ht="48" customHeight="1">
      <c r="A67" s="133"/>
      <c r="B67" s="130"/>
      <c r="C67" s="130"/>
      <c r="D67" s="158"/>
      <c r="E67" s="130"/>
      <c r="F67" s="133"/>
      <c r="G67" s="147"/>
      <c r="H67" s="134"/>
      <c r="I67" s="31" t="s">
        <v>62</v>
      </c>
      <c r="J67" s="5" t="s">
        <v>9</v>
      </c>
      <c r="K67" s="2">
        <v>3</v>
      </c>
      <c r="L67" s="2">
        <v>2</v>
      </c>
      <c r="M67" s="119">
        <v>50</v>
      </c>
      <c r="N67" s="82">
        <f t="shared" si="3"/>
        <v>1066</v>
      </c>
      <c r="O67" s="27">
        <f>+ROUND(((C16*50%)/50)*K67,0)</f>
        <v>1066</v>
      </c>
    </row>
    <row r="68" spans="1:15" ht="48" customHeight="1">
      <c r="A68" s="133"/>
      <c r="B68" s="130"/>
      <c r="C68" s="130"/>
      <c r="D68" s="158"/>
      <c r="E68" s="131"/>
      <c r="F68" s="134"/>
      <c r="G68" s="148"/>
      <c r="H68" s="2" t="s">
        <v>18</v>
      </c>
      <c r="I68" s="31" t="s">
        <v>62</v>
      </c>
      <c r="J68" s="5" t="s">
        <v>68</v>
      </c>
      <c r="K68" s="2">
        <v>3</v>
      </c>
      <c r="L68" s="2">
        <v>2</v>
      </c>
      <c r="M68" s="119">
        <v>3000</v>
      </c>
      <c r="N68" s="82">
        <f t="shared" si="3"/>
        <v>43</v>
      </c>
      <c r="O68" s="27">
        <f>+ROUND(((C12*50%)/3000)*K68,0)</f>
        <v>43</v>
      </c>
    </row>
    <row r="69" spans="1:15" ht="69.900000000000006" customHeight="1">
      <c r="A69" s="132">
        <v>8</v>
      </c>
      <c r="B69" s="129" t="s">
        <v>27</v>
      </c>
      <c r="C69" s="141" t="s">
        <v>28</v>
      </c>
      <c r="D69" s="151" t="s">
        <v>141</v>
      </c>
      <c r="E69" s="129" t="s">
        <v>139</v>
      </c>
      <c r="F69" s="132" t="s">
        <v>14</v>
      </c>
      <c r="G69" s="146">
        <v>0.12</v>
      </c>
      <c r="H69" s="132" t="s">
        <v>17</v>
      </c>
      <c r="I69" s="31" t="s">
        <v>62</v>
      </c>
      <c r="J69" s="5" t="s">
        <v>61</v>
      </c>
      <c r="K69" s="2" t="s">
        <v>78</v>
      </c>
      <c r="L69" s="2" t="s">
        <v>62</v>
      </c>
      <c r="M69" s="119" t="s">
        <v>62</v>
      </c>
      <c r="N69" s="82">
        <f t="shared" si="3"/>
        <v>6100</v>
      </c>
      <c r="O69" s="27">
        <f>+ROUND(C13*G69,0)</f>
        <v>6100</v>
      </c>
    </row>
    <row r="70" spans="1:15" ht="69.900000000000006" customHeight="1">
      <c r="A70" s="134"/>
      <c r="B70" s="131"/>
      <c r="C70" s="141"/>
      <c r="D70" s="151"/>
      <c r="E70" s="131"/>
      <c r="F70" s="134"/>
      <c r="G70" s="148"/>
      <c r="H70" s="134"/>
      <c r="I70" s="31" t="s">
        <v>62</v>
      </c>
      <c r="J70" s="5" t="s">
        <v>9</v>
      </c>
      <c r="K70" s="2" t="s">
        <v>78</v>
      </c>
      <c r="L70" s="2" t="s">
        <v>62</v>
      </c>
      <c r="M70" s="119" t="s">
        <v>62</v>
      </c>
      <c r="N70" s="82">
        <f t="shared" si="3"/>
        <v>4263</v>
      </c>
      <c r="O70" s="27">
        <f>+ROUND((C16*G69),0)</f>
        <v>4263</v>
      </c>
    </row>
    <row r="71" spans="1:15" ht="69.900000000000006" customHeight="1">
      <c r="A71" s="132">
        <v>9</v>
      </c>
      <c r="B71" s="129" t="s">
        <v>29</v>
      </c>
      <c r="C71" s="141" t="s">
        <v>30</v>
      </c>
      <c r="D71" s="151" t="s">
        <v>141</v>
      </c>
      <c r="E71" s="129" t="s">
        <v>139</v>
      </c>
      <c r="F71" s="140" t="s">
        <v>14</v>
      </c>
      <c r="G71" s="149">
        <v>0.3</v>
      </c>
      <c r="H71" s="132" t="s">
        <v>17</v>
      </c>
      <c r="I71" s="31" t="s">
        <v>62</v>
      </c>
      <c r="J71" s="5" t="s">
        <v>61</v>
      </c>
      <c r="K71" s="2">
        <v>1</v>
      </c>
      <c r="L71" s="2" t="s">
        <v>62</v>
      </c>
      <c r="M71" s="119" t="s">
        <v>62</v>
      </c>
      <c r="N71" s="82">
        <f t="shared" si="3"/>
        <v>15249</v>
      </c>
      <c r="O71" s="27">
        <f>+ROUND(C13*G71,0)</f>
        <v>15249</v>
      </c>
    </row>
    <row r="72" spans="1:15" ht="69.900000000000006" customHeight="1">
      <c r="A72" s="134"/>
      <c r="B72" s="131"/>
      <c r="C72" s="141"/>
      <c r="D72" s="151"/>
      <c r="E72" s="131"/>
      <c r="F72" s="140"/>
      <c r="G72" s="149"/>
      <c r="H72" s="134"/>
      <c r="I72" s="31" t="s">
        <v>62</v>
      </c>
      <c r="J72" s="5" t="s">
        <v>9</v>
      </c>
      <c r="K72" s="2">
        <v>1</v>
      </c>
      <c r="L72" s="2" t="s">
        <v>62</v>
      </c>
      <c r="M72" s="119" t="s">
        <v>62</v>
      </c>
      <c r="N72" s="82">
        <f t="shared" si="3"/>
        <v>10658</v>
      </c>
      <c r="O72" s="27">
        <f>+ROUND((C16*G71),0)</f>
        <v>10658</v>
      </c>
    </row>
    <row r="73" spans="1:15" ht="69.900000000000006" customHeight="1">
      <c r="A73" s="132">
        <v>10</v>
      </c>
      <c r="B73" s="151" t="s">
        <v>32</v>
      </c>
      <c r="C73" s="141" t="s">
        <v>31</v>
      </c>
      <c r="D73" s="151" t="s">
        <v>142</v>
      </c>
      <c r="E73" s="129" t="s">
        <v>139</v>
      </c>
      <c r="F73" s="140" t="s">
        <v>14</v>
      </c>
      <c r="G73" s="150">
        <v>8.9999999999999998E-4</v>
      </c>
      <c r="H73" s="132" t="s">
        <v>17</v>
      </c>
      <c r="I73" s="31" t="s">
        <v>62</v>
      </c>
      <c r="J73" s="5" t="s">
        <v>61</v>
      </c>
      <c r="K73" s="2" t="s">
        <v>78</v>
      </c>
      <c r="L73" s="2" t="s">
        <v>62</v>
      </c>
      <c r="M73" s="119" t="s">
        <v>62</v>
      </c>
      <c r="N73" s="82">
        <f t="shared" si="3"/>
        <v>46</v>
      </c>
      <c r="O73" s="27">
        <f>+ROUND(C13*G73,0)</f>
        <v>46</v>
      </c>
    </row>
    <row r="74" spans="1:15" ht="69.900000000000006" customHeight="1">
      <c r="A74" s="134"/>
      <c r="B74" s="151"/>
      <c r="C74" s="141"/>
      <c r="D74" s="151"/>
      <c r="E74" s="131"/>
      <c r="F74" s="140"/>
      <c r="G74" s="150"/>
      <c r="H74" s="134"/>
      <c r="I74" s="31" t="s">
        <v>62</v>
      </c>
      <c r="J74" s="5" t="s">
        <v>9</v>
      </c>
      <c r="K74" s="2" t="s">
        <v>78</v>
      </c>
      <c r="L74" s="2" t="s">
        <v>62</v>
      </c>
      <c r="M74" s="119" t="s">
        <v>62</v>
      </c>
      <c r="N74" s="82">
        <f t="shared" si="3"/>
        <v>32</v>
      </c>
      <c r="O74" s="27">
        <f>+ROUND((C16*G73),0)</f>
        <v>32</v>
      </c>
    </row>
    <row r="75" spans="1:15" ht="69.900000000000006" customHeight="1">
      <c r="A75" s="132">
        <v>11</v>
      </c>
      <c r="B75" s="129" t="s">
        <v>33</v>
      </c>
      <c r="C75" s="129" t="s">
        <v>34</v>
      </c>
      <c r="D75" s="135" t="s">
        <v>143</v>
      </c>
      <c r="E75" s="129" t="s">
        <v>139</v>
      </c>
      <c r="F75" s="132" t="s">
        <v>14</v>
      </c>
      <c r="G75" s="142">
        <v>1.0500000000000001E-2</v>
      </c>
      <c r="H75" s="132" t="s">
        <v>17</v>
      </c>
      <c r="I75" s="31" t="s">
        <v>62</v>
      </c>
      <c r="J75" s="5" t="s">
        <v>61</v>
      </c>
      <c r="K75" s="2">
        <v>1</v>
      </c>
      <c r="L75" s="2" t="s">
        <v>62</v>
      </c>
      <c r="M75" s="119" t="s">
        <v>62</v>
      </c>
      <c r="N75" s="82">
        <f t="shared" si="3"/>
        <v>534</v>
      </c>
      <c r="O75" s="27">
        <f>+ROUND(C13*G75,0)</f>
        <v>534</v>
      </c>
    </row>
    <row r="76" spans="1:15" ht="69.900000000000006" customHeight="1">
      <c r="A76" s="134"/>
      <c r="B76" s="131"/>
      <c r="C76" s="131"/>
      <c r="D76" s="137"/>
      <c r="E76" s="131"/>
      <c r="F76" s="134"/>
      <c r="G76" s="143"/>
      <c r="H76" s="134"/>
      <c r="I76" s="31" t="s">
        <v>62</v>
      </c>
      <c r="J76" s="5" t="s">
        <v>9</v>
      </c>
      <c r="K76" s="2">
        <v>1</v>
      </c>
      <c r="L76" s="2" t="s">
        <v>62</v>
      </c>
      <c r="M76" s="119" t="s">
        <v>62</v>
      </c>
      <c r="N76" s="82">
        <f t="shared" si="3"/>
        <v>373</v>
      </c>
      <c r="O76" s="27">
        <f>+ROUND(C16*G75,0)</f>
        <v>373</v>
      </c>
    </row>
    <row r="77" spans="1:15" ht="69.900000000000006" customHeight="1">
      <c r="A77" s="132">
        <v>12</v>
      </c>
      <c r="B77" s="151" t="s">
        <v>35</v>
      </c>
      <c r="C77" s="141" t="s">
        <v>36</v>
      </c>
      <c r="D77" s="151" t="s">
        <v>144</v>
      </c>
      <c r="E77" s="129" t="s">
        <v>139</v>
      </c>
      <c r="F77" s="132" t="s">
        <v>14</v>
      </c>
      <c r="G77" s="142">
        <v>7.3000000000000001E-3</v>
      </c>
      <c r="H77" s="132" t="s">
        <v>17</v>
      </c>
      <c r="I77" s="31" t="s">
        <v>62</v>
      </c>
      <c r="J77" s="5" t="s">
        <v>61</v>
      </c>
      <c r="K77" s="2" t="s">
        <v>78</v>
      </c>
      <c r="L77" s="2" t="s">
        <v>62</v>
      </c>
      <c r="M77" s="119" t="s">
        <v>62</v>
      </c>
      <c r="N77" s="82">
        <f t="shared" si="3"/>
        <v>508</v>
      </c>
      <c r="O77" s="27">
        <f>O79</f>
        <v>508</v>
      </c>
    </row>
    <row r="78" spans="1:15" ht="69.900000000000006" customHeight="1">
      <c r="A78" s="134"/>
      <c r="B78" s="151"/>
      <c r="C78" s="141"/>
      <c r="D78" s="151"/>
      <c r="E78" s="131"/>
      <c r="F78" s="134"/>
      <c r="G78" s="143"/>
      <c r="H78" s="134"/>
      <c r="I78" s="31" t="s">
        <v>62</v>
      </c>
      <c r="J78" s="5" t="s">
        <v>9</v>
      </c>
      <c r="K78" s="2" t="s">
        <v>78</v>
      </c>
      <c r="L78" s="2" t="s">
        <v>62</v>
      </c>
      <c r="M78" s="119" t="s">
        <v>62</v>
      </c>
      <c r="N78" s="82">
        <f t="shared" si="3"/>
        <v>259</v>
      </c>
      <c r="O78" s="27">
        <f>+ROUND((C16*G77),0)</f>
        <v>259</v>
      </c>
    </row>
    <row r="79" spans="1:15" ht="51.75" customHeight="1">
      <c r="A79" s="132">
        <v>13</v>
      </c>
      <c r="B79" s="129" t="s">
        <v>42</v>
      </c>
      <c r="C79" s="129" t="s">
        <v>41</v>
      </c>
      <c r="D79" s="135" t="s">
        <v>40</v>
      </c>
      <c r="E79" s="129" t="s">
        <v>90</v>
      </c>
      <c r="F79" s="141" t="s">
        <v>4</v>
      </c>
      <c r="G79" s="144">
        <v>0.01</v>
      </c>
      <c r="H79" s="132" t="s">
        <v>17</v>
      </c>
      <c r="I79" s="31" t="s">
        <v>62</v>
      </c>
      <c r="J79" s="5" t="s">
        <v>61</v>
      </c>
      <c r="K79" s="64">
        <v>12</v>
      </c>
      <c r="L79" s="2" t="s">
        <v>62</v>
      </c>
      <c r="M79" s="119" t="s">
        <v>62</v>
      </c>
      <c r="N79" s="82">
        <f t="shared" si="3"/>
        <v>508</v>
      </c>
      <c r="O79" s="82">
        <f>+ROUND((C13*G79),0)</f>
        <v>508</v>
      </c>
    </row>
    <row r="80" spans="1:15" ht="51.75" customHeight="1">
      <c r="A80" s="133"/>
      <c r="B80" s="130"/>
      <c r="C80" s="130"/>
      <c r="D80" s="137"/>
      <c r="E80" s="131"/>
      <c r="F80" s="141"/>
      <c r="G80" s="145"/>
      <c r="H80" s="134"/>
      <c r="I80" s="31" t="s">
        <v>62</v>
      </c>
      <c r="J80" s="5" t="s">
        <v>9</v>
      </c>
      <c r="K80" s="64">
        <v>12</v>
      </c>
      <c r="L80" s="2" t="s">
        <v>62</v>
      </c>
      <c r="M80" s="119" t="s">
        <v>62</v>
      </c>
      <c r="N80" s="82">
        <f t="shared" si="3"/>
        <v>355</v>
      </c>
      <c r="O80" s="82">
        <f>+ROUND((C16*G79),0)</f>
        <v>355</v>
      </c>
    </row>
    <row r="81" spans="1:15" ht="78" customHeight="1">
      <c r="A81" s="133"/>
      <c r="B81" s="130"/>
      <c r="C81" s="130"/>
      <c r="D81" s="23" t="s">
        <v>39</v>
      </c>
      <c r="E81" s="15" t="s">
        <v>75</v>
      </c>
      <c r="F81" s="5" t="s">
        <v>4</v>
      </c>
      <c r="G81" s="17">
        <v>1</v>
      </c>
      <c r="H81" s="16" t="s">
        <v>18</v>
      </c>
      <c r="I81" s="31" t="s">
        <v>62</v>
      </c>
      <c r="J81" s="5" t="s">
        <v>68</v>
      </c>
      <c r="K81" s="64">
        <v>12</v>
      </c>
      <c r="L81" s="2" t="s">
        <v>62</v>
      </c>
      <c r="M81" s="119" t="s">
        <v>62</v>
      </c>
      <c r="N81" s="82">
        <f t="shared" si="3"/>
        <v>276</v>
      </c>
      <c r="O81" s="83">
        <f>+C18*12</f>
        <v>276</v>
      </c>
    </row>
    <row r="82" spans="1:15" ht="49.5" customHeight="1">
      <c r="A82" s="133"/>
      <c r="B82" s="130"/>
      <c r="C82" s="130"/>
      <c r="D82" s="135" t="s">
        <v>38</v>
      </c>
      <c r="E82" s="129" t="s">
        <v>91</v>
      </c>
      <c r="F82" s="141" t="s">
        <v>4</v>
      </c>
      <c r="G82" s="142">
        <v>5.4999999999999997E-3</v>
      </c>
      <c r="H82" s="132" t="s">
        <v>17</v>
      </c>
      <c r="I82" s="31" t="s">
        <v>62</v>
      </c>
      <c r="J82" s="5" t="s">
        <v>61</v>
      </c>
      <c r="K82" s="64">
        <v>12</v>
      </c>
      <c r="L82" s="2" t="s">
        <v>62</v>
      </c>
      <c r="M82" s="119" t="s">
        <v>62</v>
      </c>
      <c r="N82" s="82">
        <f t="shared" si="3"/>
        <v>280</v>
      </c>
      <c r="O82" s="82">
        <f>+ROUND((C13*G82),0)</f>
        <v>280</v>
      </c>
    </row>
    <row r="83" spans="1:15" ht="49.5" customHeight="1">
      <c r="A83" s="133"/>
      <c r="B83" s="130"/>
      <c r="C83" s="130"/>
      <c r="D83" s="137"/>
      <c r="E83" s="131"/>
      <c r="F83" s="141"/>
      <c r="G83" s="143"/>
      <c r="H83" s="134"/>
      <c r="I83" s="31" t="s">
        <v>62</v>
      </c>
      <c r="J83" s="5" t="s">
        <v>9</v>
      </c>
      <c r="K83" s="64">
        <v>12</v>
      </c>
      <c r="L83" s="2" t="s">
        <v>62</v>
      </c>
      <c r="M83" s="119" t="s">
        <v>62</v>
      </c>
      <c r="N83" s="82">
        <f t="shared" si="3"/>
        <v>195</v>
      </c>
      <c r="O83" s="82">
        <f>+ROUND((C16*G82),0)</f>
        <v>195</v>
      </c>
    </row>
    <row r="84" spans="1:15" ht="78.75" customHeight="1">
      <c r="A84" s="133"/>
      <c r="B84" s="130"/>
      <c r="C84" s="130"/>
      <c r="D84" s="23" t="s">
        <v>37</v>
      </c>
      <c r="E84" s="15" t="s">
        <v>75</v>
      </c>
      <c r="F84" s="5" t="s">
        <v>4</v>
      </c>
      <c r="G84" s="17">
        <v>1</v>
      </c>
      <c r="H84" s="16" t="s">
        <v>18</v>
      </c>
      <c r="I84" s="31" t="s">
        <v>62</v>
      </c>
      <c r="J84" s="5" t="s">
        <v>68</v>
      </c>
      <c r="K84" s="64">
        <v>12</v>
      </c>
      <c r="L84" s="2" t="s">
        <v>62</v>
      </c>
      <c r="M84" s="119" t="s">
        <v>62</v>
      </c>
      <c r="N84" s="82">
        <f t="shared" si="3"/>
        <v>276</v>
      </c>
      <c r="O84" s="83">
        <f>+C18*12</f>
        <v>276</v>
      </c>
    </row>
    <row r="85" spans="1:15" ht="69.900000000000006" customHeight="1">
      <c r="A85" s="133"/>
      <c r="B85" s="130"/>
      <c r="C85" s="130"/>
      <c r="D85" s="135" t="s">
        <v>166</v>
      </c>
      <c r="E85" s="129" t="s">
        <v>92</v>
      </c>
      <c r="F85" s="141" t="s">
        <v>5</v>
      </c>
      <c r="G85" s="142">
        <v>4.0000000000000001E-3</v>
      </c>
      <c r="H85" s="132" t="s">
        <v>17</v>
      </c>
      <c r="I85" s="31" t="s">
        <v>62</v>
      </c>
      <c r="J85" s="5" t="s">
        <v>61</v>
      </c>
      <c r="K85" s="2" t="s">
        <v>62</v>
      </c>
      <c r="L85" s="2" t="s">
        <v>62</v>
      </c>
      <c r="M85" s="119" t="s">
        <v>62</v>
      </c>
      <c r="N85" s="82">
        <f t="shared" si="3"/>
        <v>203</v>
      </c>
      <c r="O85" s="82">
        <f>+ROUND((C13*G85),0)</f>
        <v>203</v>
      </c>
    </row>
    <row r="86" spans="1:15" ht="69.900000000000006" customHeight="1">
      <c r="A86" s="133"/>
      <c r="B86" s="130"/>
      <c r="C86" s="130"/>
      <c r="D86" s="137"/>
      <c r="E86" s="131"/>
      <c r="F86" s="141"/>
      <c r="G86" s="143"/>
      <c r="H86" s="134"/>
      <c r="I86" s="31" t="s">
        <v>62</v>
      </c>
      <c r="J86" s="5" t="s">
        <v>9</v>
      </c>
      <c r="K86" s="2" t="s">
        <v>62</v>
      </c>
      <c r="L86" s="2" t="s">
        <v>62</v>
      </c>
      <c r="M86" s="119" t="s">
        <v>62</v>
      </c>
      <c r="N86" s="82">
        <f t="shared" si="3"/>
        <v>136</v>
      </c>
      <c r="O86" s="82">
        <f>+ROUND((C14*G85),0)</f>
        <v>136</v>
      </c>
    </row>
    <row r="87" spans="1:15" ht="69.900000000000006" customHeight="1">
      <c r="A87" s="133"/>
      <c r="B87" s="130"/>
      <c r="C87" s="130"/>
      <c r="D87" s="135" t="s">
        <v>165</v>
      </c>
      <c r="E87" s="129" t="s">
        <v>92</v>
      </c>
      <c r="F87" s="141" t="s">
        <v>5</v>
      </c>
      <c r="G87" s="142">
        <v>2E-3</v>
      </c>
      <c r="H87" s="132" t="s">
        <v>17</v>
      </c>
      <c r="I87" s="31" t="s">
        <v>62</v>
      </c>
      <c r="J87" s="5" t="s">
        <v>61</v>
      </c>
      <c r="K87" s="2" t="s">
        <v>62</v>
      </c>
      <c r="L87" s="2" t="s">
        <v>62</v>
      </c>
      <c r="M87" s="119" t="s">
        <v>62</v>
      </c>
      <c r="N87" s="82">
        <f t="shared" si="3"/>
        <v>102</v>
      </c>
      <c r="O87" s="82">
        <f>+ROUND((C13*G87),0)</f>
        <v>102</v>
      </c>
    </row>
    <row r="88" spans="1:15" ht="69.900000000000006" customHeight="1">
      <c r="A88" s="133"/>
      <c r="B88" s="130"/>
      <c r="C88" s="130"/>
      <c r="D88" s="137"/>
      <c r="E88" s="131"/>
      <c r="F88" s="141"/>
      <c r="G88" s="143"/>
      <c r="H88" s="134"/>
      <c r="I88" s="31" t="s">
        <v>62</v>
      </c>
      <c r="J88" s="5" t="s">
        <v>9</v>
      </c>
      <c r="K88" s="2" t="s">
        <v>62</v>
      </c>
      <c r="L88" s="2" t="s">
        <v>62</v>
      </c>
      <c r="M88" s="119" t="s">
        <v>62</v>
      </c>
      <c r="N88" s="82">
        <f t="shared" si="3"/>
        <v>71</v>
      </c>
      <c r="O88" s="82">
        <f>+ROUND((C16*G87),0)</f>
        <v>71</v>
      </c>
    </row>
    <row r="89" spans="1:15" ht="69.900000000000006" customHeight="1">
      <c r="A89" s="133"/>
      <c r="B89" s="130"/>
      <c r="C89" s="130"/>
      <c r="D89" s="135" t="s">
        <v>168</v>
      </c>
      <c r="E89" s="129" t="s">
        <v>92</v>
      </c>
      <c r="F89" s="141" t="s">
        <v>5</v>
      </c>
      <c r="G89" s="142">
        <v>5.0000000000000001E-4</v>
      </c>
      <c r="H89" s="132" t="s">
        <v>17</v>
      </c>
      <c r="I89" s="31" t="s">
        <v>62</v>
      </c>
      <c r="J89" s="5" t="s">
        <v>61</v>
      </c>
      <c r="K89" s="2" t="s">
        <v>62</v>
      </c>
      <c r="L89" s="2" t="s">
        <v>62</v>
      </c>
      <c r="M89" s="119" t="s">
        <v>62</v>
      </c>
      <c r="N89" s="82">
        <f t="shared" si="3"/>
        <v>25</v>
      </c>
      <c r="O89" s="82">
        <f>+ROUND((C13*G89),0)</f>
        <v>25</v>
      </c>
    </row>
    <row r="90" spans="1:15" ht="69.900000000000006" customHeight="1">
      <c r="A90" s="133"/>
      <c r="B90" s="130"/>
      <c r="C90" s="130"/>
      <c r="D90" s="137"/>
      <c r="E90" s="131"/>
      <c r="F90" s="141"/>
      <c r="G90" s="143"/>
      <c r="H90" s="134"/>
      <c r="I90" s="31" t="s">
        <v>62</v>
      </c>
      <c r="J90" s="5" t="s">
        <v>9</v>
      </c>
      <c r="K90" s="2" t="s">
        <v>62</v>
      </c>
      <c r="L90" s="2" t="s">
        <v>62</v>
      </c>
      <c r="M90" s="119" t="s">
        <v>62</v>
      </c>
      <c r="N90" s="82">
        <f t="shared" si="3"/>
        <v>18</v>
      </c>
      <c r="O90" s="82">
        <f>+ROUND((C16*G89),0)</f>
        <v>18</v>
      </c>
    </row>
    <row r="91" spans="1:15" ht="69.900000000000006" customHeight="1">
      <c r="A91" s="133"/>
      <c r="B91" s="130"/>
      <c r="C91" s="130"/>
      <c r="D91" s="135" t="s">
        <v>164</v>
      </c>
      <c r="E91" s="129" t="s">
        <v>92</v>
      </c>
      <c r="F91" s="141" t="s">
        <v>5</v>
      </c>
      <c r="G91" s="142">
        <v>5.0000000000000001E-4</v>
      </c>
      <c r="H91" s="132" t="s">
        <v>17</v>
      </c>
      <c r="I91" s="31" t="s">
        <v>62</v>
      </c>
      <c r="J91" s="5" t="s">
        <v>61</v>
      </c>
      <c r="K91" s="2" t="s">
        <v>62</v>
      </c>
      <c r="L91" s="2" t="s">
        <v>62</v>
      </c>
      <c r="M91" s="119" t="s">
        <v>62</v>
      </c>
      <c r="N91" s="82">
        <f t="shared" si="3"/>
        <v>25</v>
      </c>
      <c r="O91" s="82">
        <f>+ROUND((C13*G91),0)</f>
        <v>25</v>
      </c>
    </row>
    <row r="92" spans="1:15" ht="69.900000000000006" customHeight="1">
      <c r="A92" s="133"/>
      <c r="B92" s="130"/>
      <c r="C92" s="130"/>
      <c r="D92" s="137"/>
      <c r="E92" s="131"/>
      <c r="F92" s="141"/>
      <c r="G92" s="143"/>
      <c r="H92" s="134"/>
      <c r="I92" s="31" t="s">
        <v>62</v>
      </c>
      <c r="J92" s="5" t="s">
        <v>9</v>
      </c>
      <c r="K92" s="2" t="s">
        <v>62</v>
      </c>
      <c r="L92" s="2" t="s">
        <v>62</v>
      </c>
      <c r="M92" s="119" t="s">
        <v>62</v>
      </c>
      <c r="N92" s="82">
        <f t="shared" si="3"/>
        <v>18</v>
      </c>
      <c r="O92" s="82">
        <f>+ROUND((C16*G91),0)</f>
        <v>18</v>
      </c>
    </row>
    <row r="93" spans="1:15" ht="69.900000000000006" customHeight="1">
      <c r="A93" s="133"/>
      <c r="B93" s="130"/>
      <c r="C93" s="130"/>
      <c r="D93" s="135" t="s">
        <v>167</v>
      </c>
      <c r="E93" s="129" t="s">
        <v>92</v>
      </c>
      <c r="F93" s="141" t="s">
        <v>5</v>
      </c>
      <c r="G93" s="142">
        <v>3.0000000000000001E-3</v>
      </c>
      <c r="H93" s="132" t="s">
        <v>17</v>
      </c>
      <c r="I93" s="31" t="s">
        <v>62</v>
      </c>
      <c r="J93" s="5" t="s">
        <v>61</v>
      </c>
      <c r="K93" s="2" t="s">
        <v>62</v>
      </c>
      <c r="L93" s="2" t="s">
        <v>62</v>
      </c>
      <c r="M93" s="119" t="s">
        <v>62</v>
      </c>
      <c r="N93" s="82">
        <f t="shared" si="3"/>
        <v>152</v>
      </c>
      <c r="O93" s="82">
        <f>+ROUND((C13*G93),0)</f>
        <v>152</v>
      </c>
    </row>
    <row r="94" spans="1:15" ht="69.900000000000006" customHeight="1">
      <c r="A94" s="134"/>
      <c r="B94" s="131"/>
      <c r="C94" s="131"/>
      <c r="D94" s="137"/>
      <c r="E94" s="131"/>
      <c r="F94" s="141"/>
      <c r="G94" s="143"/>
      <c r="H94" s="134"/>
      <c r="I94" s="31" t="s">
        <v>62</v>
      </c>
      <c r="J94" s="5" t="s">
        <v>9</v>
      </c>
      <c r="K94" s="2" t="s">
        <v>62</v>
      </c>
      <c r="L94" s="2" t="s">
        <v>62</v>
      </c>
      <c r="M94" s="119" t="s">
        <v>62</v>
      </c>
      <c r="N94" s="82">
        <f t="shared" si="3"/>
        <v>107</v>
      </c>
      <c r="O94" s="82">
        <f>+ROUND((C16*G93),0)</f>
        <v>107</v>
      </c>
    </row>
    <row r="95" spans="1:15" ht="108" customHeight="1">
      <c r="A95" s="16">
        <v>14</v>
      </c>
      <c r="B95" s="35" t="s">
        <v>127</v>
      </c>
      <c r="C95" s="48" t="s">
        <v>0</v>
      </c>
      <c r="D95" s="35" t="s">
        <v>58</v>
      </c>
      <c r="E95" s="47" t="s">
        <v>107</v>
      </c>
      <c r="F95" s="16" t="s">
        <v>4</v>
      </c>
      <c r="G95" s="17">
        <v>1</v>
      </c>
      <c r="H95" s="16" t="s">
        <v>18</v>
      </c>
      <c r="I95" s="31" t="s">
        <v>62</v>
      </c>
      <c r="J95" s="5" t="s">
        <v>68</v>
      </c>
      <c r="K95" s="2">
        <v>12</v>
      </c>
      <c r="L95" s="2" t="s">
        <v>62</v>
      </c>
      <c r="M95" s="119" t="s">
        <v>62</v>
      </c>
      <c r="N95" s="82">
        <f t="shared" si="3"/>
        <v>276</v>
      </c>
      <c r="O95" s="44">
        <f>C18*K95</f>
        <v>276</v>
      </c>
    </row>
    <row r="96" spans="1:15">
      <c r="A96" s="132">
        <v>15</v>
      </c>
      <c r="B96" s="129" t="s">
        <v>43</v>
      </c>
      <c r="C96" s="129" t="s">
        <v>145</v>
      </c>
      <c r="D96" s="135" t="s">
        <v>146</v>
      </c>
      <c r="E96" s="129" t="s">
        <v>109</v>
      </c>
      <c r="F96" s="132" t="s">
        <v>5</v>
      </c>
      <c r="G96" s="17">
        <v>0.1</v>
      </c>
      <c r="H96" s="132" t="s">
        <v>17</v>
      </c>
      <c r="I96" s="132" t="s">
        <v>99</v>
      </c>
      <c r="J96" s="5" t="s">
        <v>61</v>
      </c>
      <c r="K96" s="2">
        <v>1</v>
      </c>
      <c r="L96" s="2" t="s">
        <v>62</v>
      </c>
      <c r="M96" s="119" t="s">
        <v>62</v>
      </c>
      <c r="N96" s="82">
        <f t="shared" si="3"/>
        <v>4</v>
      </c>
      <c r="O96" s="27">
        <f>+(C26*1)*G96</f>
        <v>3.6</v>
      </c>
    </row>
    <row r="97" spans="1:15">
      <c r="A97" s="133"/>
      <c r="B97" s="130"/>
      <c r="C97" s="130"/>
      <c r="D97" s="136"/>
      <c r="E97" s="130"/>
      <c r="F97" s="133"/>
      <c r="G97" s="63">
        <v>1</v>
      </c>
      <c r="H97" s="133"/>
      <c r="I97" s="134"/>
      <c r="J97" s="5" t="s">
        <v>9</v>
      </c>
      <c r="K97" s="2">
        <v>1</v>
      </c>
      <c r="L97" s="2" t="s">
        <v>62</v>
      </c>
      <c r="M97" s="119" t="s">
        <v>62</v>
      </c>
      <c r="N97" s="82">
        <f t="shared" si="3"/>
        <v>1</v>
      </c>
      <c r="O97" s="27">
        <f>+(C27*1)*G97</f>
        <v>1</v>
      </c>
    </row>
    <row r="98" spans="1:15">
      <c r="A98" s="133"/>
      <c r="B98" s="130"/>
      <c r="C98" s="130"/>
      <c r="D98" s="136"/>
      <c r="E98" s="130"/>
      <c r="F98" s="133"/>
      <c r="G98" s="17">
        <v>0.1</v>
      </c>
      <c r="H98" s="133"/>
      <c r="I98" s="132" t="s">
        <v>100</v>
      </c>
      <c r="J98" s="5" t="s">
        <v>61</v>
      </c>
      <c r="K98" s="2">
        <v>1</v>
      </c>
      <c r="L98" s="2" t="s">
        <v>62</v>
      </c>
      <c r="M98" s="119" t="s">
        <v>62</v>
      </c>
      <c r="N98" s="82">
        <f t="shared" si="3"/>
        <v>31</v>
      </c>
      <c r="O98" s="27">
        <f>+(C31*1)*G98</f>
        <v>30.5</v>
      </c>
    </row>
    <row r="99" spans="1:15">
      <c r="A99" s="133"/>
      <c r="B99" s="130"/>
      <c r="C99" s="130"/>
      <c r="D99" s="136"/>
      <c r="E99" s="130"/>
      <c r="F99" s="133"/>
      <c r="G99" s="17">
        <v>0.1</v>
      </c>
      <c r="H99" s="133"/>
      <c r="I99" s="134"/>
      <c r="J99" s="5" t="s">
        <v>9</v>
      </c>
      <c r="K99" s="2">
        <v>1</v>
      </c>
      <c r="L99" s="2" t="s">
        <v>62</v>
      </c>
      <c r="M99" s="119" t="s">
        <v>62</v>
      </c>
      <c r="N99" s="82">
        <f t="shared" si="3"/>
        <v>4</v>
      </c>
      <c r="O99" s="27">
        <f>+(C32*1)*G99</f>
        <v>4.4000000000000004</v>
      </c>
    </row>
    <row r="100" spans="1:15">
      <c r="A100" s="133"/>
      <c r="B100" s="130"/>
      <c r="C100" s="130"/>
      <c r="D100" s="136"/>
      <c r="E100" s="130"/>
      <c r="F100" s="133"/>
      <c r="G100" s="17">
        <v>0.1</v>
      </c>
      <c r="H100" s="133"/>
      <c r="I100" s="132" t="s">
        <v>101</v>
      </c>
      <c r="J100" s="5" t="s">
        <v>61</v>
      </c>
      <c r="K100" s="2">
        <v>1</v>
      </c>
      <c r="L100" s="2" t="s">
        <v>62</v>
      </c>
      <c r="M100" s="119" t="s">
        <v>62</v>
      </c>
      <c r="N100" s="82">
        <f t="shared" si="3"/>
        <v>82</v>
      </c>
      <c r="O100" s="27">
        <f>+(C36*1)*G100</f>
        <v>82.300000000000011</v>
      </c>
    </row>
    <row r="101" spans="1:15">
      <c r="A101" s="133"/>
      <c r="B101" s="130"/>
      <c r="C101" s="130"/>
      <c r="D101" s="136"/>
      <c r="E101" s="130"/>
      <c r="F101" s="133"/>
      <c r="G101" s="17">
        <v>0.1</v>
      </c>
      <c r="H101" s="133"/>
      <c r="I101" s="134"/>
      <c r="J101" s="5" t="s">
        <v>9</v>
      </c>
      <c r="K101" s="2">
        <v>1</v>
      </c>
      <c r="L101" s="2" t="s">
        <v>62</v>
      </c>
      <c r="M101" s="119" t="s">
        <v>62</v>
      </c>
      <c r="N101" s="82">
        <f t="shared" si="3"/>
        <v>95</v>
      </c>
      <c r="O101" s="27">
        <f>+(C37*1)*G101</f>
        <v>95.300000000000011</v>
      </c>
    </row>
    <row r="102" spans="1:15">
      <c r="A102" s="133"/>
      <c r="B102" s="130"/>
      <c r="C102" s="130"/>
      <c r="D102" s="136"/>
      <c r="E102" s="130"/>
      <c r="F102" s="133"/>
      <c r="G102" s="17">
        <v>0.1</v>
      </c>
      <c r="H102" s="133"/>
      <c r="I102" s="132" t="s">
        <v>102</v>
      </c>
      <c r="J102" s="5" t="s">
        <v>61</v>
      </c>
      <c r="K102" s="2">
        <v>1</v>
      </c>
      <c r="L102" s="2" t="s">
        <v>62</v>
      </c>
      <c r="M102" s="119" t="s">
        <v>62</v>
      </c>
      <c r="N102" s="82">
        <f t="shared" si="3"/>
        <v>43</v>
      </c>
      <c r="O102" s="27">
        <f>+(C41*1)*G102</f>
        <v>42.800000000000004</v>
      </c>
    </row>
    <row r="103" spans="1:15" ht="42.75" customHeight="1">
      <c r="A103" s="134"/>
      <c r="B103" s="131"/>
      <c r="C103" s="131"/>
      <c r="D103" s="137"/>
      <c r="E103" s="131"/>
      <c r="F103" s="134"/>
      <c r="G103" s="17">
        <v>0.1</v>
      </c>
      <c r="H103" s="134"/>
      <c r="I103" s="134"/>
      <c r="J103" s="5" t="s">
        <v>9</v>
      </c>
      <c r="K103" s="2">
        <v>1</v>
      </c>
      <c r="L103" s="2" t="s">
        <v>62</v>
      </c>
      <c r="M103" s="119" t="s">
        <v>62</v>
      </c>
      <c r="N103" s="82">
        <f t="shared" si="3"/>
        <v>399</v>
      </c>
      <c r="O103" s="27">
        <f>+(C44*1)*G103</f>
        <v>399.1</v>
      </c>
    </row>
    <row r="104" spans="1:15">
      <c r="A104" s="132">
        <v>16</v>
      </c>
      <c r="B104" s="129" t="s">
        <v>44</v>
      </c>
      <c r="C104" s="129" t="s">
        <v>147</v>
      </c>
      <c r="D104" s="138" t="s">
        <v>45</v>
      </c>
      <c r="E104" s="126" t="s">
        <v>110</v>
      </c>
      <c r="F104" s="140" t="s">
        <v>5</v>
      </c>
      <c r="G104" s="17">
        <v>0.05</v>
      </c>
      <c r="H104" s="132" t="s">
        <v>17</v>
      </c>
      <c r="I104" s="132" t="s">
        <v>99</v>
      </c>
      <c r="J104" s="5" t="s">
        <v>61</v>
      </c>
      <c r="K104" s="2" t="s">
        <v>78</v>
      </c>
      <c r="L104" s="2" t="s">
        <v>62</v>
      </c>
      <c r="M104" s="119" t="s">
        <v>62</v>
      </c>
      <c r="N104" s="82">
        <f t="shared" si="3"/>
        <v>2</v>
      </c>
      <c r="O104" s="27">
        <f>+(C26*1)*G104</f>
        <v>1.8</v>
      </c>
    </row>
    <row r="105" spans="1:15">
      <c r="A105" s="133"/>
      <c r="B105" s="130"/>
      <c r="C105" s="130"/>
      <c r="D105" s="139"/>
      <c r="E105" s="127"/>
      <c r="F105" s="140"/>
      <c r="G105" s="63">
        <v>1</v>
      </c>
      <c r="H105" s="133"/>
      <c r="I105" s="134"/>
      <c r="J105" s="5" t="s">
        <v>9</v>
      </c>
      <c r="K105" s="2" t="s">
        <v>78</v>
      </c>
      <c r="L105" s="2" t="s">
        <v>62</v>
      </c>
      <c r="M105" s="119" t="s">
        <v>62</v>
      </c>
      <c r="N105" s="82">
        <f t="shared" si="3"/>
        <v>1</v>
      </c>
      <c r="O105" s="27">
        <f>+(C27*1)*G105</f>
        <v>1</v>
      </c>
    </row>
    <row r="106" spans="1:15">
      <c r="A106" s="133"/>
      <c r="B106" s="130"/>
      <c r="C106" s="130"/>
      <c r="D106" s="139"/>
      <c r="E106" s="127"/>
      <c r="F106" s="140"/>
      <c r="G106" s="17">
        <v>0.05</v>
      </c>
      <c r="H106" s="133"/>
      <c r="I106" s="132" t="s">
        <v>100</v>
      </c>
      <c r="J106" s="5" t="s">
        <v>61</v>
      </c>
      <c r="K106" s="2" t="s">
        <v>78</v>
      </c>
      <c r="L106" s="2" t="s">
        <v>62</v>
      </c>
      <c r="M106" s="119" t="s">
        <v>62</v>
      </c>
      <c r="N106" s="82">
        <f t="shared" si="3"/>
        <v>15</v>
      </c>
      <c r="O106" s="27">
        <f>+(C31*1)*G106</f>
        <v>15.25</v>
      </c>
    </row>
    <row r="107" spans="1:15">
      <c r="A107" s="133"/>
      <c r="B107" s="130"/>
      <c r="C107" s="130"/>
      <c r="D107" s="139"/>
      <c r="E107" s="127"/>
      <c r="F107" s="140"/>
      <c r="G107" s="17">
        <v>0.05</v>
      </c>
      <c r="H107" s="133"/>
      <c r="I107" s="134"/>
      <c r="J107" s="5" t="s">
        <v>9</v>
      </c>
      <c r="K107" s="2" t="s">
        <v>78</v>
      </c>
      <c r="L107" s="2" t="s">
        <v>62</v>
      </c>
      <c r="M107" s="119" t="s">
        <v>62</v>
      </c>
      <c r="N107" s="82">
        <f t="shared" si="3"/>
        <v>2</v>
      </c>
      <c r="O107" s="27">
        <f>+(C32*1)*G107</f>
        <v>2.2000000000000002</v>
      </c>
    </row>
    <row r="108" spans="1:15">
      <c r="A108" s="133"/>
      <c r="B108" s="130"/>
      <c r="C108" s="130"/>
      <c r="D108" s="139"/>
      <c r="E108" s="127"/>
      <c r="F108" s="140"/>
      <c r="G108" s="17">
        <v>0.05</v>
      </c>
      <c r="H108" s="133"/>
      <c r="I108" s="132" t="s">
        <v>101</v>
      </c>
      <c r="J108" s="5" t="s">
        <v>61</v>
      </c>
      <c r="K108" s="2" t="s">
        <v>78</v>
      </c>
      <c r="L108" s="2" t="s">
        <v>62</v>
      </c>
      <c r="M108" s="119" t="s">
        <v>62</v>
      </c>
      <c r="N108" s="82">
        <f t="shared" si="3"/>
        <v>41</v>
      </c>
      <c r="O108" s="27">
        <f>+(C36*1)*G108</f>
        <v>41.150000000000006</v>
      </c>
    </row>
    <row r="109" spans="1:15">
      <c r="A109" s="133"/>
      <c r="B109" s="130"/>
      <c r="C109" s="130"/>
      <c r="D109" s="139"/>
      <c r="E109" s="127"/>
      <c r="F109" s="140"/>
      <c r="G109" s="17">
        <v>0.05</v>
      </c>
      <c r="H109" s="133"/>
      <c r="I109" s="134"/>
      <c r="J109" s="5" t="s">
        <v>9</v>
      </c>
      <c r="K109" s="2" t="s">
        <v>78</v>
      </c>
      <c r="L109" s="2" t="s">
        <v>62</v>
      </c>
      <c r="M109" s="119" t="s">
        <v>62</v>
      </c>
      <c r="N109" s="82">
        <f t="shared" ref="N109:N172" si="4">ROUND(O109,0)</f>
        <v>48</v>
      </c>
      <c r="O109" s="27">
        <f>+(C37*1)*G109</f>
        <v>47.650000000000006</v>
      </c>
    </row>
    <row r="110" spans="1:15">
      <c r="A110" s="133"/>
      <c r="B110" s="130"/>
      <c r="C110" s="130"/>
      <c r="D110" s="139"/>
      <c r="E110" s="127"/>
      <c r="F110" s="140"/>
      <c r="G110" s="17">
        <v>0.05</v>
      </c>
      <c r="H110" s="133"/>
      <c r="I110" s="132" t="s">
        <v>102</v>
      </c>
      <c r="J110" s="5" t="s">
        <v>61</v>
      </c>
      <c r="K110" s="2" t="s">
        <v>78</v>
      </c>
      <c r="L110" s="2" t="s">
        <v>62</v>
      </c>
      <c r="M110" s="119" t="s">
        <v>62</v>
      </c>
      <c r="N110" s="82">
        <f t="shared" si="4"/>
        <v>21</v>
      </c>
      <c r="O110" s="27">
        <f>+(C41*1)*G110</f>
        <v>21.400000000000002</v>
      </c>
    </row>
    <row r="111" spans="1:15">
      <c r="A111" s="133"/>
      <c r="B111" s="130"/>
      <c r="C111" s="130"/>
      <c r="D111" s="152"/>
      <c r="E111" s="128"/>
      <c r="F111" s="140"/>
      <c r="G111" s="17">
        <v>0.05</v>
      </c>
      <c r="H111" s="134"/>
      <c r="I111" s="134"/>
      <c r="J111" s="5" t="s">
        <v>9</v>
      </c>
      <c r="K111" s="2" t="s">
        <v>78</v>
      </c>
      <c r="L111" s="2" t="s">
        <v>62</v>
      </c>
      <c r="M111" s="119" t="s">
        <v>62</v>
      </c>
      <c r="N111" s="82">
        <f t="shared" si="4"/>
        <v>200</v>
      </c>
      <c r="O111" s="27">
        <f>+(C44*1)*G111</f>
        <v>199.55</v>
      </c>
    </row>
    <row r="112" spans="1:15">
      <c r="A112" s="133"/>
      <c r="B112" s="130"/>
      <c r="C112" s="130"/>
      <c r="D112" s="135" t="s">
        <v>148</v>
      </c>
      <c r="E112" s="126" t="s">
        <v>110</v>
      </c>
      <c r="F112" s="132" t="s">
        <v>5</v>
      </c>
      <c r="G112" s="17">
        <v>0.05</v>
      </c>
      <c r="H112" s="132" t="s">
        <v>17</v>
      </c>
      <c r="I112" s="132" t="s">
        <v>99</v>
      </c>
      <c r="J112" s="5" t="s">
        <v>61</v>
      </c>
      <c r="K112" s="2" t="s">
        <v>78</v>
      </c>
      <c r="L112" s="2" t="s">
        <v>62</v>
      </c>
      <c r="M112" s="119" t="s">
        <v>62</v>
      </c>
      <c r="N112" s="82">
        <f t="shared" si="4"/>
        <v>2</v>
      </c>
      <c r="O112" s="27">
        <f>+(C26*1)*G112</f>
        <v>1.8</v>
      </c>
    </row>
    <row r="113" spans="1:15">
      <c r="A113" s="133"/>
      <c r="B113" s="130"/>
      <c r="C113" s="130"/>
      <c r="D113" s="136"/>
      <c r="E113" s="127"/>
      <c r="F113" s="133"/>
      <c r="G113" s="63">
        <v>1</v>
      </c>
      <c r="H113" s="133"/>
      <c r="I113" s="134"/>
      <c r="J113" s="5" t="s">
        <v>9</v>
      </c>
      <c r="K113" s="2" t="s">
        <v>78</v>
      </c>
      <c r="L113" s="2" t="s">
        <v>62</v>
      </c>
      <c r="M113" s="119" t="s">
        <v>62</v>
      </c>
      <c r="N113" s="82">
        <f t="shared" si="4"/>
        <v>1</v>
      </c>
      <c r="O113" s="27">
        <f>+(C27*1)*G113</f>
        <v>1</v>
      </c>
    </row>
    <row r="114" spans="1:15">
      <c r="A114" s="133"/>
      <c r="B114" s="130"/>
      <c r="C114" s="130"/>
      <c r="D114" s="136"/>
      <c r="E114" s="127"/>
      <c r="F114" s="133"/>
      <c r="G114" s="17">
        <v>0.05</v>
      </c>
      <c r="H114" s="133"/>
      <c r="I114" s="132" t="s">
        <v>100</v>
      </c>
      <c r="J114" s="5" t="s">
        <v>61</v>
      </c>
      <c r="K114" s="2" t="s">
        <v>78</v>
      </c>
      <c r="L114" s="2" t="s">
        <v>62</v>
      </c>
      <c r="M114" s="119" t="s">
        <v>62</v>
      </c>
      <c r="N114" s="82">
        <f t="shared" si="4"/>
        <v>15</v>
      </c>
      <c r="O114" s="27">
        <f>+(C31*1)*G114</f>
        <v>15.25</v>
      </c>
    </row>
    <row r="115" spans="1:15">
      <c r="A115" s="133"/>
      <c r="B115" s="130"/>
      <c r="C115" s="130"/>
      <c r="D115" s="136"/>
      <c r="E115" s="127"/>
      <c r="F115" s="133"/>
      <c r="G115" s="17">
        <v>0.05</v>
      </c>
      <c r="H115" s="133"/>
      <c r="I115" s="134"/>
      <c r="J115" s="5" t="s">
        <v>9</v>
      </c>
      <c r="K115" s="2" t="s">
        <v>78</v>
      </c>
      <c r="L115" s="2" t="s">
        <v>62</v>
      </c>
      <c r="M115" s="119" t="s">
        <v>62</v>
      </c>
      <c r="N115" s="82">
        <f t="shared" si="4"/>
        <v>2</v>
      </c>
      <c r="O115" s="27">
        <f>+(C32*1)*G115</f>
        <v>2.2000000000000002</v>
      </c>
    </row>
    <row r="116" spans="1:15">
      <c r="A116" s="133"/>
      <c r="B116" s="130"/>
      <c r="C116" s="130"/>
      <c r="D116" s="136"/>
      <c r="E116" s="127"/>
      <c r="F116" s="133"/>
      <c r="G116" s="17">
        <v>0.05</v>
      </c>
      <c r="H116" s="133"/>
      <c r="I116" s="132" t="s">
        <v>101</v>
      </c>
      <c r="J116" s="5" t="s">
        <v>61</v>
      </c>
      <c r="K116" s="2" t="s">
        <v>78</v>
      </c>
      <c r="L116" s="2" t="s">
        <v>62</v>
      </c>
      <c r="M116" s="119" t="s">
        <v>62</v>
      </c>
      <c r="N116" s="82">
        <f t="shared" si="4"/>
        <v>41</v>
      </c>
      <c r="O116" s="27">
        <f>+(C36*1)*G116</f>
        <v>41.150000000000006</v>
      </c>
    </row>
    <row r="117" spans="1:15">
      <c r="A117" s="133"/>
      <c r="B117" s="130"/>
      <c r="C117" s="130"/>
      <c r="D117" s="136"/>
      <c r="E117" s="127"/>
      <c r="F117" s="133"/>
      <c r="G117" s="17">
        <v>0.05</v>
      </c>
      <c r="H117" s="133"/>
      <c r="I117" s="134"/>
      <c r="J117" s="5" t="s">
        <v>9</v>
      </c>
      <c r="K117" s="2" t="s">
        <v>78</v>
      </c>
      <c r="L117" s="2" t="s">
        <v>62</v>
      </c>
      <c r="M117" s="119" t="s">
        <v>62</v>
      </c>
      <c r="N117" s="82">
        <f t="shared" si="4"/>
        <v>48</v>
      </c>
      <c r="O117" s="27">
        <f>+(C37*1)*G117</f>
        <v>47.650000000000006</v>
      </c>
    </row>
    <row r="118" spans="1:15">
      <c r="A118" s="133"/>
      <c r="B118" s="130"/>
      <c r="C118" s="130"/>
      <c r="D118" s="136"/>
      <c r="E118" s="127"/>
      <c r="F118" s="133"/>
      <c r="G118" s="17">
        <v>0.05</v>
      </c>
      <c r="H118" s="133"/>
      <c r="I118" s="132" t="s">
        <v>102</v>
      </c>
      <c r="J118" s="5" t="s">
        <v>61</v>
      </c>
      <c r="K118" s="2" t="s">
        <v>78</v>
      </c>
      <c r="L118" s="2" t="s">
        <v>62</v>
      </c>
      <c r="M118" s="119" t="s">
        <v>62</v>
      </c>
      <c r="N118" s="82">
        <f t="shared" si="4"/>
        <v>21</v>
      </c>
      <c r="O118" s="27">
        <f>+(C41*1)*G118</f>
        <v>21.400000000000002</v>
      </c>
    </row>
    <row r="119" spans="1:15" ht="50.25" customHeight="1">
      <c r="A119" s="134"/>
      <c r="B119" s="131"/>
      <c r="C119" s="131"/>
      <c r="D119" s="137"/>
      <c r="E119" s="128"/>
      <c r="F119" s="134"/>
      <c r="G119" s="17">
        <v>0.05</v>
      </c>
      <c r="H119" s="134"/>
      <c r="I119" s="134" t="s">
        <v>102</v>
      </c>
      <c r="J119" s="5" t="s">
        <v>9</v>
      </c>
      <c r="K119" s="2" t="s">
        <v>78</v>
      </c>
      <c r="L119" s="2" t="s">
        <v>62</v>
      </c>
      <c r="M119" s="119" t="s">
        <v>62</v>
      </c>
      <c r="N119" s="82">
        <f t="shared" si="4"/>
        <v>200</v>
      </c>
      <c r="O119" s="27">
        <f>+(C44*1)*G119</f>
        <v>199.55</v>
      </c>
    </row>
    <row r="120" spans="1:15" ht="23.25" customHeight="1">
      <c r="A120" s="132">
        <v>17</v>
      </c>
      <c r="B120" s="129" t="s">
        <v>46</v>
      </c>
      <c r="C120" s="129" t="s">
        <v>47</v>
      </c>
      <c r="D120" s="138" t="s">
        <v>173</v>
      </c>
      <c r="E120" s="129" t="s">
        <v>119</v>
      </c>
      <c r="F120" s="132" t="s">
        <v>14</v>
      </c>
      <c r="G120" s="17">
        <v>0.5</v>
      </c>
      <c r="H120" s="132" t="s">
        <v>17</v>
      </c>
      <c r="I120" s="132" t="s">
        <v>99</v>
      </c>
      <c r="J120" s="5" t="s">
        <v>61</v>
      </c>
      <c r="K120" s="2">
        <v>2</v>
      </c>
      <c r="L120" s="2">
        <v>2</v>
      </c>
      <c r="M120" s="119">
        <v>50</v>
      </c>
      <c r="N120" s="82">
        <f t="shared" si="4"/>
        <v>10</v>
      </c>
      <c r="O120" s="27">
        <f>+((C26*7)*K120)/M120</f>
        <v>10.08</v>
      </c>
    </row>
    <row r="121" spans="1:15" ht="23.25" customHeight="1">
      <c r="A121" s="133"/>
      <c r="B121" s="130"/>
      <c r="C121" s="130"/>
      <c r="D121" s="139"/>
      <c r="E121" s="130"/>
      <c r="F121" s="133"/>
      <c r="G121" s="17">
        <v>0.5</v>
      </c>
      <c r="H121" s="133"/>
      <c r="I121" s="134"/>
      <c r="J121" s="5" t="s">
        <v>9</v>
      </c>
      <c r="K121" s="2">
        <v>2</v>
      </c>
      <c r="L121" s="2">
        <v>2</v>
      </c>
      <c r="M121" s="120">
        <v>7</v>
      </c>
      <c r="N121" s="82">
        <f t="shared" si="4"/>
        <v>2</v>
      </c>
      <c r="O121" s="27">
        <f>+((C27*7)*K121)/M121</f>
        <v>2</v>
      </c>
    </row>
    <row r="122" spans="1:15" ht="23.25" customHeight="1">
      <c r="A122" s="133"/>
      <c r="B122" s="130"/>
      <c r="C122" s="130"/>
      <c r="D122" s="139"/>
      <c r="E122" s="130"/>
      <c r="F122" s="133"/>
      <c r="G122" s="17">
        <v>0.5</v>
      </c>
      <c r="H122" s="133"/>
      <c r="I122" s="132" t="s">
        <v>100</v>
      </c>
      <c r="J122" s="5" t="s">
        <v>61</v>
      </c>
      <c r="K122" s="2">
        <v>2</v>
      </c>
      <c r="L122" s="2">
        <v>2</v>
      </c>
      <c r="M122" s="119">
        <v>50</v>
      </c>
      <c r="N122" s="82">
        <f t="shared" si="4"/>
        <v>61</v>
      </c>
      <c r="O122" s="27">
        <f>+((C31*5)*K122)/M122</f>
        <v>61</v>
      </c>
    </row>
    <row r="123" spans="1:15" ht="23.25" customHeight="1">
      <c r="A123" s="133"/>
      <c r="B123" s="130"/>
      <c r="C123" s="130"/>
      <c r="D123" s="139"/>
      <c r="E123" s="130"/>
      <c r="F123" s="133"/>
      <c r="G123" s="17">
        <v>0.5</v>
      </c>
      <c r="H123" s="133"/>
      <c r="I123" s="134"/>
      <c r="J123" s="5" t="s">
        <v>9</v>
      </c>
      <c r="K123" s="2">
        <v>2</v>
      </c>
      <c r="L123" s="2">
        <v>2</v>
      </c>
      <c r="M123" s="119">
        <v>50</v>
      </c>
      <c r="N123" s="82">
        <f t="shared" si="4"/>
        <v>9</v>
      </c>
      <c r="O123" s="27">
        <f>+((C32*5)*K123)/M123</f>
        <v>8.8000000000000007</v>
      </c>
    </row>
    <row r="124" spans="1:15" ht="23.25" customHeight="1">
      <c r="A124" s="133"/>
      <c r="B124" s="130"/>
      <c r="C124" s="130"/>
      <c r="D124" s="139"/>
      <c r="E124" s="130"/>
      <c r="F124" s="133"/>
      <c r="G124" s="17">
        <v>0.5</v>
      </c>
      <c r="H124" s="133"/>
      <c r="I124" s="132" t="s">
        <v>101</v>
      </c>
      <c r="J124" s="5" t="s">
        <v>61</v>
      </c>
      <c r="K124" s="2">
        <v>2</v>
      </c>
      <c r="L124" s="2">
        <v>2</v>
      </c>
      <c r="M124" s="119">
        <v>50</v>
      </c>
      <c r="N124" s="82">
        <f t="shared" si="4"/>
        <v>99</v>
      </c>
      <c r="O124" s="27">
        <f>+((C36*3)*K124)/M124</f>
        <v>98.76</v>
      </c>
    </row>
    <row r="125" spans="1:15" ht="23.25" customHeight="1">
      <c r="A125" s="133"/>
      <c r="B125" s="130"/>
      <c r="C125" s="130"/>
      <c r="D125" s="139"/>
      <c r="E125" s="130"/>
      <c r="F125" s="133"/>
      <c r="G125" s="17">
        <v>0.5</v>
      </c>
      <c r="H125" s="133"/>
      <c r="I125" s="134"/>
      <c r="J125" s="5" t="s">
        <v>9</v>
      </c>
      <c r="K125" s="2">
        <v>2</v>
      </c>
      <c r="L125" s="2">
        <v>2</v>
      </c>
      <c r="M125" s="119">
        <v>50</v>
      </c>
      <c r="N125" s="82">
        <f t="shared" si="4"/>
        <v>114</v>
      </c>
      <c r="O125" s="27">
        <f>+((C37*3)*K125)/M125</f>
        <v>114.36</v>
      </c>
    </row>
    <row r="126" spans="1:15" ht="23.25" customHeight="1">
      <c r="A126" s="133"/>
      <c r="B126" s="130"/>
      <c r="C126" s="130"/>
      <c r="D126" s="139"/>
      <c r="E126" s="130"/>
      <c r="F126" s="133"/>
      <c r="G126" s="17">
        <v>0.5</v>
      </c>
      <c r="H126" s="133"/>
      <c r="I126" s="132" t="s">
        <v>102</v>
      </c>
      <c r="J126" s="5" t="s">
        <v>61</v>
      </c>
      <c r="K126" s="2">
        <v>1</v>
      </c>
      <c r="L126" s="2">
        <v>2</v>
      </c>
      <c r="M126" s="119">
        <v>50</v>
      </c>
      <c r="N126" s="82">
        <f t="shared" si="4"/>
        <v>9</v>
      </c>
      <c r="O126" s="27">
        <f>+((C41*1)*K126)/M126</f>
        <v>8.56</v>
      </c>
    </row>
    <row r="127" spans="1:15" ht="28.5" customHeight="1">
      <c r="A127" s="133"/>
      <c r="B127" s="130"/>
      <c r="C127" s="130"/>
      <c r="D127" s="139"/>
      <c r="E127" s="130"/>
      <c r="F127" s="133"/>
      <c r="G127" s="17">
        <v>0.5</v>
      </c>
      <c r="H127" s="134"/>
      <c r="I127" s="134" t="s">
        <v>102</v>
      </c>
      <c r="J127" s="5" t="s">
        <v>9</v>
      </c>
      <c r="K127" s="2">
        <v>1</v>
      </c>
      <c r="L127" s="2">
        <v>2</v>
      </c>
      <c r="M127" s="119">
        <v>50</v>
      </c>
      <c r="N127" s="82">
        <f t="shared" si="4"/>
        <v>80</v>
      </c>
      <c r="O127" s="27">
        <f>+((C44*1)*K127)/M127</f>
        <v>79.819999999999993</v>
      </c>
    </row>
    <row r="128" spans="1:15" ht="14.25" customHeight="1">
      <c r="A128" s="132">
        <v>18</v>
      </c>
      <c r="B128" s="129" t="s">
        <v>48</v>
      </c>
      <c r="C128" s="129" t="s">
        <v>49</v>
      </c>
      <c r="D128" s="135" t="s">
        <v>149</v>
      </c>
      <c r="E128" s="129" t="s">
        <v>120</v>
      </c>
      <c r="F128" s="132" t="s">
        <v>5</v>
      </c>
      <c r="G128" s="17">
        <v>0.3</v>
      </c>
      <c r="H128" s="132" t="s">
        <v>17</v>
      </c>
      <c r="I128" s="132" t="s">
        <v>99</v>
      </c>
      <c r="J128" s="5" t="s">
        <v>61</v>
      </c>
      <c r="K128" s="2">
        <v>1</v>
      </c>
      <c r="L128" s="2" t="s">
        <v>62</v>
      </c>
      <c r="M128" s="119" t="s">
        <v>62</v>
      </c>
      <c r="N128" s="82">
        <f t="shared" si="4"/>
        <v>11</v>
      </c>
      <c r="O128" s="27">
        <f>+(C26*G128)*K128</f>
        <v>10.799999999999999</v>
      </c>
    </row>
    <row r="129" spans="1:15" ht="14.25" customHeight="1">
      <c r="A129" s="133"/>
      <c r="B129" s="130"/>
      <c r="C129" s="130"/>
      <c r="D129" s="136"/>
      <c r="E129" s="130"/>
      <c r="F129" s="133"/>
      <c r="G129" s="17">
        <v>0.3</v>
      </c>
      <c r="H129" s="133"/>
      <c r="I129" s="134"/>
      <c r="J129" s="5" t="s">
        <v>9</v>
      </c>
      <c r="K129" s="2">
        <v>1</v>
      </c>
      <c r="L129" s="2" t="s">
        <v>62</v>
      </c>
      <c r="M129" s="119" t="s">
        <v>62</v>
      </c>
      <c r="N129" s="82">
        <f t="shared" si="4"/>
        <v>0</v>
      </c>
      <c r="O129" s="27">
        <f>+(C27*G129)*K129</f>
        <v>0.3</v>
      </c>
    </row>
    <row r="130" spans="1:15" ht="14.25" customHeight="1">
      <c r="A130" s="133"/>
      <c r="B130" s="130"/>
      <c r="C130" s="130"/>
      <c r="D130" s="136"/>
      <c r="E130" s="130"/>
      <c r="F130" s="133"/>
      <c r="G130" s="17">
        <v>0.3</v>
      </c>
      <c r="H130" s="133"/>
      <c r="I130" s="132" t="s">
        <v>100</v>
      </c>
      <c r="J130" s="5" t="s">
        <v>61</v>
      </c>
      <c r="K130" s="2">
        <v>1</v>
      </c>
      <c r="L130" s="2" t="s">
        <v>62</v>
      </c>
      <c r="M130" s="119" t="s">
        <v>62</v>
      </c>
      <c r="N130" s="82">
        <f t="shared" si="4"/>
        <v>92</v>
      </c>
      <c r="O130" s="27">
        <f>+(C31*G130)*K130</f>
        <v>91.5</v>
      </c>
    </row>
    <row r="131" spans="1:15" ht="14.25" customHeight="1">
      <c r="A131" s="133"/>
      <c r="B131" s="130"/>
      <c r="C131" s="130"/>
      <c r="D131" s="136"/>
      <c r="E131" s="130"/>
      <c r="F131" s="133"/>
      <c r="G131" s="17">
        <v>0.3</v>
      </c>
      <c r="H131" s="133"/>
      <c r="I131" s="134"/>
      <c r="J131" s="5" t="s">
        <v>9</v>
      </c>
      <c r="K131" s="2">
        <v>1</v>
      </c>
      <c r="L131" s="2" t="s">
        <v>62</v>
      </c>
      <c r="M131" s="119" t="s">
        <v>62</v>
      </c>
      <c r="N131" s="82">
        <f t="shared" si="4"/>
        <v>13</v>
      </c>
      <c r="O131" s="27">
        <f>+(C32*G131)*K131</f>
        <v>13.2</v>
      </c>
    </row>
    <row r="132" spans="1:15" ht="14.25" customHeight="1">
      <c r="A132" s="133"/>
      <c r="B132" s="130"/>
      <c r="C132" s="130"/>
      <c r="D132" s="136"/>
      <c r="E132" s="130"/>
      <c r="F132" s="133"/>
      <c r="G132" s="17">
        <v>0.3</v>
      </c>
      <c r="H132" s="133"/>
      <c r="I132" s="132" t="s">
        <v>101</v>
      </c>
      <c r="J132" s="5" t="s">
        <v>61</v>
      </c>
      <c r="K132" s="2">
        <v>1</v>
      </c>
      <c r="L132" s="2" t="s">
        <v>62</v>
      </c>
      <c r="M132" s="119" t="s">
        <v>62</v>
      </c>
      <c r="N132" s="82">
        <f t="shared" si="4"/>
        <v>247</v>
      </c>
      <c r="O132" s="27">
        <f>+(C36*G132)*K132</f>
        <v>246.89999999999998</v>
      </c>
    </row>
    <row r="133" spans="1:15" ht="14.25" customHeight="1">
      <c r="A133" s="133"/>
      <c r="B133" s="130"/>
      <c r="C133" s="130"/>
      <c r="D133" s="136"/>
      <c r="E133" s="130"/>
      <c r="F133" s="133"/>
      <c r="G133" s="17">
        <v>0.3</v>
      </c>
      <c r="H133" s="133"/>
      <c r="I133" s="134"/>
      <c r="J133" s="5" t="s">
        <v>9</v>
      </c>
      <c r="K133" s="2">
        <v>1</v>
      </c>
      <c r="L133" s="2" t="s">
        <v>62</v>
      </c>
      <c r="M133" s="119" t="s">
        <v>62</v>
      </c>
      <c r="N133" s="82">
        <f t="shared" si="4"/>
        <v>286</v>
      </c>
      <c r="O133" s="27">
        <f>+(C37*G133)*K133</f>
        <v>285.89999999999998</v>
      </c>
    </row>
    <row r="134" spans="1:15" ht="14.25" customHeight="1">
      <c r="A134" s="133"/>
      <c r="B134" s="130"/>
      <c r="C134" s="130"/>
      <c r="D134" s="136"/>
      <c r="E134" s="130"/>
      <c r="F134" s="133"/>
      <c r="G134" s="17">
        <v>0.3</v>
      </c>
      <c r="H134" s="133"/>
      <c r="I134" s="132" t="s">
        <v>102</v>
      </c>
      <c r="J134" s="5" t="s">
        <v>61</v>
      </c>
      <c r="K134" s="2">
        <v>1</v>
      </c>
      <c r="L134" s="2" t="s">
        <v>62</v>
      </c>
      <c r="M134" s="119" t="s">
        <v>62</v>
      </c>
      <c r="N134" s="82">
        <f t="shared" si="4"/>
        <v>128</v>
      </c>
      <c r="O134" s="27">
        <f>+(C41*G134)*K134</f>
        <v>128.4</v>
      </c>
    </row>
    <row r="135" spans="1:15" ht="15" customHeight="1">
      <c r="A135" s="133"/>
      <c r="B135" s="130"/>
      <c r="C135" s="130"/>
      <c r="D135" s="136"/>
      <c r="E135" s="130"/>
      <c r="F135" s="133"/>
      <c r="G135" s="17">
        <v>0.3</v>
      </c>
      <c r="H135" s="133"/>
      <c r="I135" s="134" t="s">
        <v>102</v>
      </c>
      <c r="J135" s="5" t="s">
        <v>9</v>
      </c>
      <c r="K135" s="2">
        <v>1</v>
      </c>
      <c r="L135" s="2" t="s">
        <v>62</v>
      </c>
      <c r="M135" s="119" t="s">
        <v>62</v>
      </c>
      <c r="N135" s="82">
        <f t="shared" si="4"/>
        <v>1197</v>
      </c>
      <c r="O135" s="27">
        <f>+(C44*G135)*K135</f>
        <v>1197.3</v>
      </c>
    </row>
    <row r="136" spans="1:15" ht="14.25" customHeight="1">
      <c r="A136" s="133"/>
      <c r="B136" s="130"/>
      <c r="C136" s="130"/>
      <c r="D136" s="136"/>
      <c r="E136" s="129" t="s">
        <v>121</v>
      </c>
      <c r="F136" s="132" t="s">
        <v>5</v>
      </c>
      <c r="G136" s="17">
        <v>0.3</v>
      </c>
      <c r="H136" s="132" t="s">
        <v>17</v>
      </c>
      <c r="I136" s="132" t="s">
        <v>99</v>
      </c>
      <c r="J136" s="5" t="s">
        <v>61</v>
      </c>
      <c r="K136" s="2">
        <v>1</v>
      </c>
      <c r="L136" s="2" t="s">
        <v>62</v>
      </c>
      <c r="M136" s="119" t="s">
        <v>62</v>
      </c>
      <c r="N136" s="82">
        <f t="shared" si="4"/>
        <v>11</v>
      </c>
      <c r="O136" s="27">
        <f>+(C26*G136)*K136</f>
        <v>10.799999999999999</v>
      </c>
    </row>
    <row r="137" spans="1:15" ht="14.25" customHeight="1">
      <c r="A137" s="133"/>
      <c r="B137" s="130"/>
      <c r="C137" s="130"/>
      <c r="D137" s="136"/>
      <c r="E137" s="130"/>
      <c r="F137" s="133"/>
      <c r="G137" s="63">
        <v>1</v>
      </c>
      <c r="H137" s="133"/>
      <c r="I137" s="134"/>
      <c r="J137" s="5" t="s">
        <v>9</v>
      </c>
      <c r="K137" s="2">
        <v>1</v>
      </c>
      <c r="L137" s="2" t="s">
        <v>62</v>
      </c>
      <c r="M137" s="119" t="s">
        <v>62</v>
      </c>
      <c r="N137" s="82">
        <f t="shared" si="4"/>
        <v>1</v>
      </c>
      <c r="O137" s="27">
        <f>+(C27*G137)*K137</f>
        <v>1</v>
      </c>
    </row>
    <row r="138" spans="1:15" ht="14.25" customHeight="1">
      <c r="A138" s="133"/>
      <c r="B138" s="130"/>
      <c r="C138" s="130"/>
      <c r="D138" s="136"/>
      <c r="E138" s="130"/>
      <c r="F138" s="133"/>
      <c r="G138" s="17">
        <v>0.3</v>
      </c>
      <c r="H138" s="133"/>
      <c r="I138" s="132" t="s">
        <v>100</v>
      </c>
      <c r="J138" s="5" t="s">
        <v>61</v>
      </c>
      <c r="K138" s="2">
        <v>1</v>
      </c>
      <c r="L138" s="2" t="s">
        <v>62</v>
      </c>
      <c r="M138" s="119" t="s">
        <v>62</v>
      </c>
      <c r="N138" s="82">
        <f t="shared" si="4"/>
        <v>92</v>
      </c>
      <c r="O138" s="27">
        <f>+(C31*G138)*K138</f>
        <v>91.5</v>
      </c>
    </row>
    <row r="139" spans="1:15" ht="14.25" customHeight="1">
      <c r="A139" s="133"/>
      <c r="B139" s="130"/>
      <c r="C139" s="130"/>
      <c r="D139" s="136"/>
      <c r="E139" s="130"/>
      <c r="F139" s="133"/>
      <c r="G139" s="17">
        <v>0.3</v>
      </c>
      <c r="H139" s="133"/>
      <c r="I139" s="134"/>
      <c r="J139" s="5" t="s">
        <v>9</v>
      </c>
      <c r="K139" s="2">
        <v>1</v>
      </c>
      <c r="L139" s="2" t="s">
        <v>62</v>
      </c>
      <c r="M139" s="119" t="s">
        <v>62</v>
      </c>
      <c r="N139" s="82">
        <f t="shared" si="4"/>
        <v>13</v>
      </c>
      <c r="O139" s="27">
        <f>+(C32*G139)*K139</f>
        <v>13.2</v>
      </c>
    </row>
    <row r="140" spans="1:15" ht="14.25" customHeight="1">
      <c r="A140" s="133"/>
      <c r="B140" s="130"/>
      <c r="C140" s="130"/>
      <c r="D140" s="136"/>
      <c r="E140" s="130"/>
      <c r="F140" s="133"/>
      <c r="G140" s="17">
        <v>0.3</v>
      </c>
      <c r="H140" s="133"/>
      <c r="I140" s="132" t="s">
        <v>101</v>
      </c>
      <c r="J140" s="5" t="s">
        <v>61</v>
      </c>
      <c r="K140" s="2">
        <v>1</v>
      </c>
      <c r="L140" s="2" t="s">
        <v>62</v>
      </c>
      <c r="M140" s="119" t="s">
        <v>62</v>
      </c>
      <c r="N140" s="82">
        <f t="shared" si="4"/>
        <v>247</v>
      </c>
      <c r="O140" s="27">
        <f>+(C36*G140)*K140</f>
        <v>246.89999999999998</v>
      </c>
    </row>
    <row r="141" spans="1:15" ht="14.25" customHeight="1">
      <c r="A141" s="133"/>
      <c r="B141" s="130"/>
      <c r="C141" s="130"/>
      <c r="D141" s="136"/>
      <c r="E141" s="130"/>
      <c r="F141" s="133"/>
      <c r="G141" s="17">
        <v>0.3</v>
      </c>
      <c r="H141" s="133"/>
      <c r="I141" s="134"/>
      <c r="J141" s="5" t="s">
        <v>9</v>
      </c>
      <c r="K141" s="2">
        <v>1</v>
      </c>
      <c r="L141" s="2" t="s">
        <v>62</v>
      </c>
      <c r="M141" s="119" t="s">
        <v>62</v>
      </c>
      <c r="N141" s="82">
        <f t="shared" si="4"/>
        <v>286</v>
      </c>
      <c r="O141" s="27">
        <f>+(C37*G141)*K141</f>
        <v>285.89999999999998</v>
      </c>
    </row>
    <row r="142" spans="1:15" ht="14.25" customHeight="1">
      <c r="A142" s="133"/>
      <c r="B142" s="130"/>
      <c r="C142" s="130"/>
      <c r="D142" s="136"/>
      <c r="E142" s="130"/>
      <c r="F142" s="133"/>
      <c r="G142" s="17">
        <v>0.3</v>
      </c>
      <c r="H142" s="133"/>
      <c r="I142" s="132" t="s">
        <v>102</v>
      </c>
      <c r="J142" s="5" t="s">
        <v>61</v>
      </c>
      <c r="K142" s="2">
        <v>1</v>
      </c>
      <c r="L142" s="2" t="s">
        <v>62</v>
      </c>
      <c r="M142" s="119" t="s">
        <v>62</v>
      </c>
      <c r="N142" s="82">
        <f t="shared" si="4"/>
        <v>128</v>
      </c>
      <c r="O142" s="27">
        <f>+(C41*G142)*K142</f>
        <v>128.4</v>
      </c>
    </row>
    <row r="143" spans="1:15" ht="15" customHeight="1">
      <c r="A143" s="134"/>
      <c r="B143" s="131"/>
      <c r="C143" s="131"/>
      <c r="D143" s="137"/>
      <c r="E143" s="130"/>
      <c r="F143" s="133"/>
      <c r="G143" s="17">
        <v>0.3</v>
      </c>
      <c r="H143" s="133"/>
      <c r="I143" s="134" t="s">
        <v>102</v>
      </c>
      <c r="J143" s="5" t="s">
        <v>9</v>
      </c>
      <c r="K143" s="2">
        <v>1</v>
      </c>
      <c r="L143" s="2" t="s">
        <v>62</v>
      </c>
      <c r="M143" s="119" t="s">
        <v>62</v>
      </c>
      <c r="N143" s="82">
        <f t="shared" si="4"/>
        <v>1197</v>
      </c>
      <c r="O143" s="27">
        <f>+(C44*G143)*K143</f>
        <v>1197.3</v>
      </c>
    </row>
    <row r="144" spans="1:15">
      <c r="A144" s="132">
        <v>19</v>
      </c>
      <c r="B144" s="129" t="s">
        <v>50</v>
      </c>
      <c r="C144" s="126" t="s">
        <v>175</v>
      </c>
      <c r="D144" s="138" t="s">
        <v>174</v>
      </c>
      <c r="E144" s="129" t="s">
        <v>108</v>
      </c>
      <c r="F144" s="132" t="s">
        <v>5</v>
      </c>
      <c r="G144" s="17">
        <v>0.2</v>
      </c>
      <c r="H144" s="132" t="s">
        <v>17</v>
      </c>
      <c r="I144" s="132" t="s">
        <v>99</v>
      </c>
      <c r="J144" s="5" t="s">
        <v>61</v>
      </c>
      <c r="K144" s="2">
        <v>1</v>
      </c>
      <c r="L144" s="2" t="s">
        <v>62</v>
      </c>
      <c r="M144" s="119" t="s">
        <v>62</v>
      </c>
      <c r="N144" s="82">
        <f t="shared" si="4"/>
        <v>7</v>
      </c>
      <c r="O144" s="27">
        <f>+(C26*G144)*K144</f>
        <v>7.2</v>
      </c>
    </row>
    <row r="145" spans="1:15">
      <c r="A145" s="133"/>
      <c r="B145" s="130"/>
      <c r="C145" s="127"/>
      <c r="D145" s="139"/>
      <c r="E145" s="130"/>
      <c r="F145" s="133"/>
      <c r="G145" s="63">
        <v>1</v>
      </c>
      <c r="H145" s="133"/>
      <c r="I145" s="134"/>
      <c r="J145" s="5" t="s">
        <v>9</v>
      </c>
      <c r="K145" s="2">
        <v>1</v>
      </c>
      <c r="L145" s="2" t="s">
        <v>62</v>
      </c>
      <c r="M145" s="119" t="s">
        <v>62</v>
      </c>
      <c r="N145" s="82">
        <f t="shared" si="4"/>
        <v>1</v>
      </c>
      <c r="O145" s="27">
        <f>+(C27*G145)*K145</f>
        <v>1</v>
      </c>
    </row>
    <row r="146" spans="1:15">
      <c r="A146" s="133"/>
      <c r="B146" s="130"/>
      <c r="C146" s="127"/>
      <c r="D146" s="139"/>
      <c r="E146" s="130"/>
      <c r="F146" s="133"/>
      <c r="G146" s="17">
        <v>0.2</v>
      </c>
      <c r="H146" s="133"/>
      <c r="I146" s="132" t="s">
        <v>100</v>
      </c>
      <c r="J146" s="5" t="s">
        <v>61</v>
      </c>
      <c r="K146" s="2">
        <v>1</v>
      </c>
      <c r="L146" s="2" t="s">
        <v>62</v>
      </c>
      <c r="M146" s="119" t="s">
        <v>62</v>
      </c>
      <c r="N146" s="82">
        <f t="shared" si="4"/>
        <v>61</v>
      </c>
      <c r="O146" s="27">
        <f>+(C31*G146)*K146</f>
        <v>61</v>
      </c>
    </row>
    <row r="147" spans="1:15">
      <c r="A147" s="133"/>
      <c r="B147" s="130"/>
      <c r="C147" s="127"/>
      <c r="D147" s="139"/>
      <c r="E147" s="130"/>
      <c r="F147" s="133"/>
      <c r="G147" s="17">
        <v>0.2</v>
      </c>
      <c r="H147" s="133"/>
      <c r="I147" s="134"/>
      <c r="J147" s="5" t="s">
        <v>9</v>
      </c>
      <c r="K147" s="2">
        <v>1</v>
      </c>
      <c r="L147" s="2" t="s">
        <v>62</v>
      </c>
      <c r="M147" s="119" t="s">
        <v>62</v>
      </c>
      <c r="N147" s="82">
        <f t="shared" si="4"/>
        <v>9</v>
      </c>
      <c r="O147" s="27">
        <f>+(C32*G147)*K147</f>
        <v>8.8000000000000007</v>
      </c>
    </row>
    <row r="148" spans="1:15">
      <c r="A148" s="133"/>
      <c r="B148" s="130"/>
      <c r="C148" s="127"/>
      <c r="D148" s="139"/>
      <c r="E148" s="130"/>
      <c r="F148" s="133"/>
      <c r="G148" s="17">
        <v>0.2</v>
      </c>
      <c r="H148" s="133"/>
      <c r="I148" s="132" t="s">
        <v>101</v>
      </c>
      <c r="J148" s="5" t="s">
        <v>61</v>
      </c>
      <c r="K148" s="2">
        <v>1</v>
      </c>
      <c r="L148" s="2" t="s">
        <v>62</v>
      </c>
      <c r="M148" s="119" t="s">
        <v>62</v>
      </c>
      <c r="N148" s="82">
        <f t="shared" si="4"/>
        <v>165</v>
      </c>
      <c r="O148" s="27">
        <f>+(C36*G148)*K148</f>
        <v>164.60000000000002</v>
      </c>
    </row>
    <row r="149" spans="1:15">
      <c r="A149" s="133"/>
      <c r="B149" s="130"/>
      <c r="C149" s="127"/>
      <c r="D149" s="139"/>
      <c r="E149" s="130"/>
      <c r="F149" s="133"/>
      <c r="G149" s="17">
        <v>0.2</v>
      </c>
      <c r="H149" s="133"/>
      <c r="I149" s="134"/>
      <c r="J149" s="5" t="s">
        <v>9</v>
      </c>
      <c r="K149" s="2">
        <v>1</v>
      </c>
      <c r="L149" s="2" t="s">
        <v>62</v>
      </c>
      <c r="M149" s="119" t="s">
        <v>62</v>
      </c>
      <c r="N149" s="82">
        <f t="shared" si="4"/>
        <v>191</v>
      </c>
      <c r="O149" s="27">
        <f>+(C37*G149)*K149</f>
        <v>190.60000000000002</v>
      </c>
    </row>
    <row r="150" spans="1:15">
      <c r="A150" s="133"/>
      <c r="B150" s="130"/>
      <c r="C150" s="127"/>
      <c r="D150" s="139"/>
      <c r="E150" s="130"/>
      <c r="F150" s="133"/>
      <c r="G150" s="17">
        <v>0.2</v>
      </c>
      <c r="H150" s="133"/>
      <c r="I150" s="132" t="s">
        <v>102</v>
      </c>
      <c r="J150" s="5" t="s">
        <v>61</v>
      </c>
      <c r="K150" s="2">
        <v>1</v>
      </c>
      <c r="L150" s="2" t="s">
        <v>62</v>
      </c>
      <c r="M150" s="119" t="s">
        <v>62</v>
      </c>
      <c r="N150" s="82">
        <f>ROUND(O150,0)</f>
        <v>86</v>
      </c>
      <c r="O150" s="27">
        <f>+(C41*G150)*K150</f>
        <v>85.600000000000009</v>
      </c>
    </row>
    <row r="151" spans="1:15">
      <c r="A151" s="134"/>
      <c r="B151" s="131"/>
      <c r="C151" s="128"/>
      <c r="D151" s="152"/>
      <c r="E151" s="131"/>
      <c r="F151" s="134"/>
      <c r="G151" s="17">
        <v>0.2</v>
      </c>
      <c r="H151" s="134"/>
      <c r="I151" s="134" t="s">
        <v>102</v>
      </c>
      <c r="J151" s="5" t="s">
        <v>9</v>
      </c>
      <c r="K151" s="2">
        <v>1</v>
      </c>
      <c r="L151" s="2" t="s">
        <v>62</v>
      </c>
      <c r="M151" s="119" t="s">
        <v>62</v>
      </c>
      <c r="N151" s="82">
        <f t="shared" si="4"/>
        <v>798</v>
      </c>
      <c r="O151" s="27">
        <f>+(C44*G151)*K151</f>
        <v>798.2</v>
      </c>
    </row>
    <row r="152" spans="1:15" ht="14.25" customHeight="1">
      <c r="A152" s="132">
        <v>20</v>
      </c>
      <c r="B152" s="129" t="s">
        <v>51</v>
      </c>
      <c r="C152" s="126" t="s">
        <v>176</v>
      </c>
      <c r="D152" s="135" t="s">
        <v>125</v>
      </c>
      <c r="E152" s="129" t="s">
        <v>93</v>
      </c>
      <c r="F152" s="140" t="s">
        <v>15</v>
      </c>
      <c r="G152" s="46">
        <v>0.1</v>
      </c>
      <c r="H152" s="140" t="s">
        <v>17</v>
      </c>
      <c r="I152" s="132" t="s">
        <v>99</v>
      </c>
      <c r="J152" s="5" t="s">
        <v>61</v>
      </c>
      <c r="K152" s="2">
        <v>1</v>
      </c>
      <c r="L152" s="2" t="s">
        <v>62</v>
      </c>
      <c r="M152" s="119" t="s">
        <v>62</v>
      </c>
      <c r="N152" s="82">
        <f t="shared" si="4"/>
        <v>22</v>
      </c>
      <c r="O152" s="27">
        <f>+(C26*G152)*6</f>
        <v>21.6</v>
      </c>
    </row>
    <row r="153" spans="1:15">
      <c r="A153" s="133"/>
      <c r="B153" s="130"/>
      <c r="C153" s="127"/>
      <c r="D153" s="136"/>
      <c r="E153" s="130"/>
      <c r="F153" s="140"/>
      <c r="G153" s="46">
        <v>0.1</v>
      </c>
      <c r="H153" s="140"/>
      <c r="I153" s="134"/>
      <c r="J153" s="5" t="s">
        <v>9</v>
      </c>
      <c r="K153" s="2">
        <v>1</v>
      </c>
      <c r="L153" s="2" t="s">
        <v>62</v>
      </c>
      <c r="M153" s="119" t="s">
        <v>62</v>
      </c>
      <c r="N153" s="82">
        <f t="shared" si="4"/>
        <v>1</v>
      </c>
      <c r="O153" s="27">
        <f>+(C27*G153)*6</f>
        <v>0.60000000000000009</v>
      </c>
    </row>
    <row r="154" spans="1:15">
      <c r="A154" s="133"/>
      <c r="B154" s="130"/>
      <c r="C154" s="127"/>
      <c r="D154" s="136"/>
      <c r="E154" s="130"/>
      <c r="F154" s="140"/>
      <c r="G154" s="46">
        <v>0.1</v>
      </c>
      <c r="H154" s="140"/>
      <c r="I154" s="132" t="s">
        <v>100</v>
      </c>
      <c r="J154" s="5" t="s">
        <v>61</v>
      </c>
      <c r="K154" s="2">
        <v>1</v>
      </c>
      <c r="L154" s="2" t="s">
        <v>62</v>
      </c>
      <c r="M154" s="119" t="s">
        <v>62</v>
      </c>
      <c r="N154" s="82">
        <f t="shared" si="4"/>
        <v>183</v>
      </c>
      <c r="O154" s="27">
        <f>+(C31*G154)*6</f>
        <v>183</v>
      </c>
    </row>
    <row r="155" spans="1:15">
      <c r="A155" s="133"/>
      <c r="B155" s="130"/>
      <c r="C155" s="127"/>
      <c r="D155" s="136"/>
      <c r="E155" s="130"/>
      <c r="F155" s="140"/>
      <c r="G155" s="46">
        <v>0.1</v>
      </c>
      <c r="H155" s="140"/>
      <c r="I155" s="134"/>
      <c r="J155" s="5" t="s">
        <v>9</v>
      </c>
      <c r="K155" s="2">
        <v>1</v>
      </c>
      <c r="L155" s="2" t="s">
        <v>62</v>
      </c>
      <c r="M155" s="119" t="s">
        <v>62</v>
      </c>
      <c r="N155" s="82">
        <f t="shared" si="4"/>
        <v>26</v>
      </c>
      <c r="O155" s="27">
        <f>+(C32*G155)*6</f>
        <v>26.400000000000002</v>
      </c>
    </row>
    <row r="156" spans="1:15">
      <c r="A156" s="133"/>
      <c r="B156" s="130"/>
      <c r="C156" s="127"/>
      <c r="D156" s="136"/>
      <c r="E156" s="130"/>
      <c r="F156" s="140"/>
      <c r="G156" s="46">
        <v>0.1</v>
      </c>
      <c r="H156" s="140"/>
      <c r="I156" s="132" t="s">
        <v>101</v>
      </c>
      <c r="J156" s="5" t="s">
        <v>61</v>
      </c>
      <c r="K156" s="2">
        <v>1</v>
      </c>
      <c r="L156" s="2" t="s">
        <v>62</v>
      </c>
      <c r="M156" s="119" t="s">
        <v>62</v>
      </c>
      <c r="N156" s="82">
        <f t="shared" si="4"/>
        <v>494</v>
      </c>
      <c r="O156" s="27">
        <f>+(C36*G156)*6</f>
        <v>493.80000000000007</v>
      </c>
    </row>
    <row r="157" spans="1:15">
      <c r="A157" s="133"/>
      <c r="B157" s="130"/>
      <c r="C157" s="127"/>
      <c r="D157" s="136"/>
      <c r="E157" s="130"/>
      <c r="F157" s="140"/>
      <c r="G157" s="46">
        <v>0.1</v>
      </c>
      <c r="H157" s="140"/>
      <c r="I157" s="134"/>
      <c r="J157" s="5" t="s">
        <v>9</v>
      </c>
      <c r="K157" s="2">
        <v>1</v>
      </c>
      <c r="L157" s="2" t="s">
        <v>62</v>
      </c>
      <c r="M157" s="119" t="s">
        <v>62</v>
      </c>
      <c r="N157" s="82">
        <f t="shared" si="4"/>
        <v>572</v>
      </c>
      <c r="O157" s="27">
        <f>+(C37*G157)*6</f>
        <v>571.80000000000007</v>
      </c>
    </row>
    <row r="158" spans="1:15">
      <c r="A158" s="133"/>
      <c r="B158" s="130"/>
      <c r="C158" s="127"/>
      <c r="D158" s="136"/>
      <c r="E158" s="130"/>
      <c r="F158" s="140"/>
      <c r="G158" s="46">
        <v>0.1</v>
      </c>
      <c r="H158" s="140"/>
      <c r="I158" s="132" t="s">
        <v>102</v>
      </c>
      <c r="J158" s="5" t="s">
        <v>61</v>
      </c>
      <c r="K158" s="2">
        <v>1</v>
      </c>
      <c r="L158" s="2" t="s">
        <v>62</v>
      </c>
      <c r="M158" s="119" t="s">
        <v>62</v>
      </c>
      <c r="N158" s="82">
        <f t="shared" si="4"/>
        <v>257</v>
      </c>
      <c r="O158" s="27">
        <f>+(C41*G158)*6</f>
        <v>256.8</v>
      </c>
    </row>
    <row r="159" spans="1:15">
      <c r="A159" s="133"/>
      <c r="B159" s="130"/>
      <c r="C159" s="127"/>
      <c r="D159" s="137"/>
      <c r="E159" s="131"/>
      <c r="F159" s="140"/>
      <c r="G159" s="46">
        <v>0.1</v>
      </c>
      <c r="H159" s="140"/>
      <c r="I159" s="134"/>
      <c r="J159" s="5" t="s">
        <v>9</v>
      </c>
      <c r="K159" s="2">
        <v>1</v>
      </c>
      <c r="L159" s="2" t="s">
        <v>62</v>
      </c>
      <c r="M159" s="119" t="s">
        <v>62</v>
      </c>
      <c r="N159" s="82">
        <f t="shared" si="4"/>
        <v>2395</v>
      </c>
      <c r="O159" s="27">
        <f>+(C44*G159)*6</f>
        <v>2394.6000000000004</v>
      </c>
    </row>
    <row r="160" spans="1:15">
      <c r="A160" s="133"/>
      <c r="B160" s="130"/>
      <c r="C160" s="127"/>
      <c r="D160" s="129" t="s">
        <v>52</v>
      </c>
      <c r="E160" s="129" t="s">
        <v>93</v>
      </c>
      <c r="F160" s="132" t="s">
        <v>15</v>
      </c>
      <c r="G160" s="46">
        <v>0.1</v>
      </c>
      <c r="H160" s="140" t="s">
        <v>17</v>
      </c>
      <c r="I160" s="132" t="s">
        <v>99</v>
      </c>
      <c r="J160" s="5" t="s">
        <v>61</v>
      </c>
      <c r="K160" s="2">
        <v>1</v>
      </c>
      <c r="L160" s="2" t="s">
        <v>62</v>
      </c>
      <c r="M160" s="119" t="s">
        <v>62</v>
      </c>
      <c r="N160" s="82">
        <f t="shared" si="4"/>
        <v>36</v>
      </c>
      <c r="O160" s="27">
        <f>+(C26*G160)*10</f>
        <v>36</v>
      </c>
    </row>
    <row r="161" spans="1:15">
      <c r="A161" s="133"/>
      <c r="B161" s="130"/>
      <c r="C161" s="127"/>
      <c r="D161" s="130"/>
      <c r="E161" s="130"/>
      <c r="F161" s="133"/>
      <c r="G161" s="46">
        <v>0.1</v>
      </c>
      <c r="H161" s="140"/>
      <c r="I161" s="134"/>
      <c r="J161" s="5" t="s">
        <v>9</v>
      </c>
      <c r="K161" s="2">
        <v>1</v>
      </c>
      <c r="L161" s="2" t="s">
        <v>62</v>
      </c>
      <c r="M161" s="119" t="s">
        <v>62</v>
      </c>
      <c r="N161" s="82">
        <f t="shared" si="4"/>
        <v>1</v>
      </c>
      <c r="O161" s="27">
        <f>+(C27*G161)*10</f>
        <v>1</v>
      </c>
    </row>
    <row r="162" spans="1:15">
      <c r="A162" s="133"/>
      <c r="B162" s="130"/>
      <c r="C162" s="127"/>
      <c r="D162" s="130"/>
      <c r="E162" s="130"/>
      <c r="F162" s="133"/>
      <c r="G162" s="46">
        <v>0.1</v>
      </c>
      <c r="H162" s="140"/>
      <c r="I162" s="132" t="s">
        <v>100</v>
      </c>
      <c r="J162" s="5" t="s">
        <v>61</v>
      </c>
      <c r="K162" s="2">
        <v>1</v>
      </c>
      <c r="L162" s="2" t="s">
        <v>62</v>
      </c>
      <c r="M162" s="119" t="s">
        <v>62</v>
      </c>
      <c r="N162" s="82">
        <f t="shared" si="4"/>
        <v>305</v>
      </c>
      <c r="O162" s="27">
        <f>+(C31*G162)*10</f>
        <v>305</v>
      </c>
    </row>
    <row r="163" spans="1:15">
      <c r="A163" s="133"/>
      <c r="B163" s="130"/>
      <c r="C163" s="127"/>
      <c r="D163" s="130"/>
      <c r="E163" s="130"/>
      <c r="F163" s="133"/>
      <c r="G163" s="46">
        <v>0.1</v>
      </c>
      <c r="H163" s="140"/>
      <c r="I163" s="134"/>
      <c r="J163" s="5" t="s">
        <v>9</v>
      </c>
      <c r="K163" s="2">
        <v>1</v>
      </c>
      <c r="L163" s="2" t="s">
        <v>62</v>
      </c>
      <c r="M163" s="119" t="s">
        <v>62</v>
      </c>
      <c r="N163" s="82">
        <f t="shared" si="4"/>
        <v>44</v>
      </c>
      <c r="O163" s="27">
        <f>+(C32*G163)*10</f>
        <v>44</v>
      </c>
    </row>
    <row r="164" spans="1:15">
      <c r="A164" s="133"/>
      <c r="B164" s="130"/>
      <c r="C164" s="127"/>
      <c r="D164" s="130"/>
      <c r="E164" s="130"/>
      <c r="F164" s="133"/>
      <c r="G164" s="46">
        <v>0.1</v>
      </c>
      <c r="H164" s="140"/>
      <c r="I164" s="132" t="s">
        <v>101</v>
      </c>
      <c r="J164" s="5" t="s">
        <v>61</v>
      </c>
      <c r="K164" s="2">
        <v>1</v>
      </c>
      <c r="L164" s="2" t="s">
        <v>62</v>
      </c>
      <c r="M164" s="119" t="s">
        <v>62</v>
      </c>
      <c r="N164" s="82">
        <f t="shared" si="4"/>
        <v>823</v>
      </c>
      <c r="O164" s="27">
        <f>+(C36*G164)*10</f>
        <v>823.00000000000011</v>
      </c>
    </row>
    <row r="165" spans="1:15">
      <c r="A165" s="133"/>
      <c r="B165" s="130"/>
      <c r="C165" s="127"/>
      <c r="D165" s="130"/>
      <c r="E165" s="130"/>
      <c r="F165" s="133"/>
      <c r="G165" s="46">
        <v>0.1</v>
      </c>
      <c r="H165" s="140"/>
      <c r="I165" s="134"/>
      <c r="J165" s="5" t="s">
        <v>9</v>
      </c>
      <c r="K165" s="2">
        <v>1</v>
      </c>
      <c r="L165" s="2" t="s">
        <v>62</v>
      </c>
      <c r="M165" s="119" t="s">
        <v>62</v>
      </c>
      <c r="N165" s="82">
        <f t="shared" si="4"/>
        <v>953</v>
      </c>
      <c r="O165" s="27">
        <f>+(C37*G165)*10</f>
        <v>953.00000000000011</v>
      </c>
    </row>
    <row r="166" spans="1:15">
      <c r="A166" s="133"/>
      <c r="B166" s="130"/>
      <c r="C166" s="127"/>
      <c r="D166" s="130"/>
      <c r="E166" s="130"/>
      <c r="F166" s="133"/>
      <c r="G166" s="46">
        <v>0.1</v>
      </c>
      <c r="H166" s="140"/>
      <c r="I166" s="132" t="s">
        <v>102</v>
      </c>
      <c r="J166" s="5" t="s">
        <v>61</v>
      </c>
      <c r="K166" s="2">
        <v>1</v>
      </c>
      <c r="L166" s="2" t="s">
        <v>62</v>
      </c>
      <c r="M166" s="119" t="s">
        <v>62</v>
      </c>
      <c r="N166" s="82">
        <f t="shared" si="4"/>
        <v>428</v>
      </c>
      <c r="O166" s="27">
        <f>+(C41*G166)*10</f>
        <v>428.00000000000006</v>
      </c>
    </row>
    <row r="167" spans="1:15">
      <c r="A167" s="133"/>
      <c r="B167" s="130"/>
      <c r="C167" s="127"/>
      <c r="D167" s="131"/>
      <c r="E167" s="131"/>
      <c r="F167" s="134"/>
      <c r="G167" s="46">
        <v>0.1</v>
      </c>
      <c r="H167" s="140"/>
      <c r="I167" s="134"/>
      <c r="J167" s="5" t="s">
        <v>9</v>
      </c>
      <c r="K167" s="2">
        <v>1</v>
      </c>
      <c r="L167" s="2" t="s">
        <v>62</v>
      </c>
      <c r="M167" s="119" t="s">
        <v>62</v>
      </c>
      <c r="N167" s="82">
        <f t="shared" si="4"/>
        <v>3991</v>
      </c>
      <c r="O167" s="27">
        <f>+(C44*G167)*10</f>
        <v>3991</v>
      </c>
    </row>
    <row r="168" spans="1:15" ht="15" customHeight="1">
      <c r="A168" s="133"/>
      <c r="B168" s="130"/>
      <c r="C168" s="127"/>
      <c r="D168" s="129" t="s">
        <v>150</v>
      </c>
      <c r="E168" s="129" t="s">
        <v>93</v>
      </c>
      <c r="F168" s="132" t="s">
        <v>15</v>
      </c>
      <c r="G168" s="46">
        <v>0.1</v>
      </c>
      <c r="H168" s="140" t="s">
        <v>17</v>
      </c>
      <c r="I168" s="132" t="s">
        <v>99</v>
      </c>
      <c r="J168" s="5" t="s">
        <v>61</v>
      </c>
      <c r="K168" s="2">
        <v>1</v>
      </c>
      <c r="L168" s="2" t="s">
        <v>62</v>
      </c>
      <c r="M168" s="119" t="s">
        <v>62</v>
      </c>
      <c r="N168" s="82">
        <f t="shared" si="4"/>
        <v>18</v>
      </c>
      <c r="O168" s="27">
        <f>+(C26*G168)*5</f>
        <v>18</v>
      </c>
    </row>
    <row r="169" spans="1:15" ht="15" customHeight="1">
      <c r="A169" s="133"/>
      <c r="B169" s="130"/>
      <c r="C169" s="127"/>
      <c r="D169" s="130"/>
      <c r="E169" s="130"/>
      <c r="F169" s="133"/>
      <c r="G169" s="46">
        <v>0.1</v>
      </c>
      <c r="H169" s="140"/>
      <c r="I169" s="134"/>
      <c r="J169" s="5" t="s">
        <v>9</v>
      </c>
      <c r="K169" s="2">
        <v>1</v>
      </c>
      <c r="L169" s="2" t="s">
        <v>62</v>
      </c>
      <c r="M169" s="119" t="s">
        <v>62</v>
      </c>
      <c r="N169" s="82">
        <f t="shared" si="4"/>
        <v>1</v>
      </c>
      <c r="O169" s="27">
        <f>+(C27*G169)*5</f>
        <v>0.5</v>
      </c>
    </row>
    <row r="170" spans="1:15" ht="15" customHeight="1">
      <c r="A170" s="133"/>
      <c r="B170" s="130"/>
      <c r="C170" s="127"/>
      <c r="D170" s="130"/>
      <c r="E170" s="130"/>
      <c r="F170" s="133"/>
      <c r="G170" s="46">
        <v>0.1</v>
      </c>
      <c r="H170" s="140"/>
      <c r="I170" s="132" t="s">
        <v>100</v>
      </c>
      <c r="J170" s="5" t="s">
        <v>61</v>
      </c>
      <c r="K170" s="2">
        <v>1</v>
      </c>
      <c r="L170" s="2" t="s">
        <v>62</v>
      </c>
      <c r="M170" s="119" t="s">
        <v>62</v>
      </c>
      <c r="N170" s="82">
        <f t="shared" si="4"/>
        <v>153</v>
      </c>
      <c r="O170" s="27">
        <f>+(C31*G170)*5</f>
        <v>152.5</v>
      </c>
    </row>
    <row r="171" spans="1:15" ht="15" customHeight="1">
      <c r="A171" s="133"/>
      <c r="B171" s="130"/>
      <c r="C171" s="127"/>
      <c r="D171" s="130"/>
      <c r="E171" s="130"/>
      <c r="F171" s="133"/>
      <c r="G171" s="46">
        <v>0.1</v>
      </c>
      <c r="H171" s="140"/>
      <c r="I171" s="134"/>
      <c r="J171" s="5" t="s">
        <v>9</v>
      </c>
      <c r="K171" s="2">
        <v>1</v>
      </c>
      <c r="L171" s="2" t="s">
        <v>62</v>
      </c>
      <c r="M171" s="119" t="s">
        <v>62</v>
      </c>
      <c r="N171" s="82">
        <f t="shared" si="4"/>
        <v>22</v>
      </c>
      <c r="O171" s="27">
        <f>+(C32*G171)*5</f>
        <v>22</v>
      </c>
    </row>
    <row r="172" spans="1:15" ht="15" customHeight="1">
      <c r="A172" s="133"/>
      <c r="B172" s="130"/>
      <c r="C172" s="127"/>
      <c r="D172" s="130"/>
      <c r="E172" s="130"/>
      <c r="F172" s="133"/>
      <c r="G172" s="46">
        <v>0.1</v>
      </c>
      <c r="H172" s="140"/>
      <c r="I172" s="132" t="s">
        <v>101</v>
      </c>
      <c r="J172" s="5" t="s">
        <v>61</v>
      </c>
      <c r="K172" s="2">
        <v>1</v>
      </c>
      <c r="L172" s="2" t="s">
        <v>62</v>
      </c>
      <c r="M172" s="119" t="s">
        <v>62</v>
      </c>
      <c r="N172" s="82">
        <f t="shared" si="4"/>
        <v>412</v>
      </c>
      <c r="O172" s="27">
        <f>+(C36*G172)*5</f>
        <v>411.50000000000006</v>
      </c>
    </row>
    <row r="173" spans="1:15" ht="15" customHeight="1">
      <c r="A173" s="133"/>
      <c r="B173" s="130"/>
      <c r="C173" s="127"/>
      <c r="D173" s="130"/>
      <c r="E173" s="130"/>
      <c r="F173" s="133"/>
      <c r="G173" s="46">
        <v>0.1</v>
      </c>
      <c r="H173" s="140"/>
      <c r="I173" s="134"/>
      <c r="J173" s="5" t="s">
        <v>9</v>
      </c>
      <c r="K173" s="2">
        <v>1</v>
      </c>
      <c r="L173" s="2" t="s">
        <v>62</v>
      </c>
      <c r="M173" s="119" t="s">
        <v>62</v>
      </c>
      <c r="N173" s="82">
        <f t="shared" ref="N173:N198" si="5">ROUND(O173,0)</f>
        <v>477</v>
      </c>
      <c r="O173" s="27">
        <f>+(C37*G173)*5</f>
        <v>476.50000000000006</v>
      </c>
    </row>
    <row r="174" spans="1:15" ht="15" customHeight="1">
      <c r="A174" s="133"/>
      <c r="B174" s="130"/>
      <c r="C174" s="127"/>
      <c r="D174" s="130"/>
      <c r="E174" s="130"/>
      <c r="F174" s="133"/>
      <c r="G174" s="46">
        <v>0.1</v>
      </c>
      <c r="H174" s="140"/>
      <c r="I174" s="132" t="s">
        <v>102</v>
      </c>
      <c r="J174" s="5" t="s">
        <v>61</v>
      </c>
      <c r="K174" s="2">
        <v>1</v>
      </c>
      <c r="L174" s="2" t="s">
        <v>62</v>
      </c>
      <c r="M174" s="119" t="s">
        <v>62</v>
      </c>
      <c r="N174" s="82">
        <f t="shared" si="5"/>
        <v>214</v>
      </c>
      <c r="O174" s="27">
        <f>+(C41*G174)*5</f>
        <v>214.00000000000003</v>
      </c>
    </row>
    <row r="175" spans="1:15" ht="22.5" customHeight="1">
      <c r="A175" s="134"/>
      <c r="B175" s="131"/>
      <c r="C175" s="128"/>
      <c r="D175" s="131"/>
      <c r="E175" s="131"/>
      <c r="F175" s="134"/>
      <c r="G175" s="46">
        <v>0.1</v>
      </c>
      <c r="H175" s="140"/>
      <c r="I175" s="134"/>
      <c r="J175" s="5" t="s">
        <v>9</v>
      </c>
      <c r="K175" s="2">
        <v>1</v>
      </c>
      <c r="L175" s="2" t="s">
        <v>62</v>
      </c>
      <c r="M175" s="119" t="s">
        <v>62</v>
      </c>
      <c r="N175" s="82">
        <f t="shared" si="5"/>
        <v>1996</v>
      </c>
      <c r="O175" s="27">
        <f>+(C44*G175)*5</f>
        <v>1995.5</v>
      </c>
    </row>
    <row r="176" spans="1:15" ht="69.75" customHeight="1">
      <c r="A176" s="132">
        <v>21</v>
      </c>
      <c r="B176" s="129" t="s">
        <v>53</v>
      </c>
      <c r="C176" s="126" t="s">
        <v>152</v>
      </c>
      <c r="D176" s="138" t="s">
        <v>155</v>
      </c>
      <c r="E176" s="126" t="s">
        <v>108</v>
      </c>
      <c r="F176" s="140" t="s">
        <v>14</v>
      </c>
      <c r="G176" s="46">
        <v>0.01</v>
      </c>
      <c r="H176" s="132" t="s">
        <v>17</v>
      </c>
      <c r="I176" s="2" t="s">
        <v>62</v>
      </c>
      <c r="J176" s="5" t="s">
        <v>61</v>
      </c>
      <c r="K176" s="2">
        <v>1</v>
      </c>
      <c r="L176" s="2" t="s">
        <v>62</v>
      </c>
      <c r="M176" s="119" t="s">
        <v>62</v>
      </c>
      <c r="N176" s="82">
        <f t="shared" si="5"/>
        <v>508</v>
      </c>
      <c r="O176" s="27">
        <f>+ROUND((C13*G176)*K176,0)</f>
        <v>508</v>
      </c>
    </row>
    <row r="177" spans="1:15" ht="92.25" customHeight="1">
      <c r="A177" s="133"/>
      <c r="B177" s="130"/>
      <c r="C177" s="127"/>
      <c r="D177" s="139"/>
      <c r="E177" s="127"/>
      <c r="F177" s="140"/>
      <c r="G177" s="46">
        <v>0.01</v>
      </c>
      <c r="H177" s="134"/>
      <c r="I177" s="2" t="s">
        <v>62</v>
      </c>
      <c r="J177" s="5" t="s">
        <v>9</v>
      </c>
      <c r="K177" s="2">
        <v>1</v>
      </c>
      <c r="L177" s="2" t="s">
        <v>62</v>
      </c>
      <c r="M177" s="119" t="s">
        <v>62</v>
      </c>
      <c r="N177" s="82">
        <f t="shared" si="5"/>
        <v>355</v>
      </c>
      <c r="O177" s="27">
        <f>+ROUND((C16*G177)*K177,0)</f>
        <v>355</v>
      </c>
    </row>
    <row r="178" spans="1:15" ht="69.75" customHeight="1">
      <c r="A178" s="133"/>
      <c r="B178" s="130"/>
      <c r="C178" s="126" t="s">
        <v>153</v>
      </c>
      <c r="D178" s="138" t="s">
        <v>154</v>
      </c>
      <c r="E178" s="126" t="s">
        <v>108</v>
      </c>
      <c r="F178" s="140" t="s">
        <v>14</v>
      </c>
      <c r="G178" s="46">
        <v>0.01</v>
      </c>
      <c r="H178" s="132" t="s">
        <v>17</v>
      </c>
      <c r="I178" s="2" t="s">
        <v>62</v>
      </c>
      <c r="J178" s="5" t="s">
        <v>61</v>
      </c>
      <c r="K178" s="2">
        <v>1</v>
      </c>
      <c r="L178" s="2" t="s">
        <v>62</v>
      </c>
      <c r="M178" s="119" t="s">
        <v>62</v>
      </c>
      <c r="N178" s="82">
        <f t="shared" si="5"/>
        <v>508</v>
      </c>
      <c r="O178" s="27">
        <f>+ROUND((C13*G178)*K178,0)</f>
        <v>508</v>
      </c>
    </row>
    <row r="179" spans="1:15" ht="78" customHeight="1">
      <c r="A179" s="133"/>
      <c r="B179" s="130"/>
      <c r="C179" s="127"/>
      <c r="D179" s="139"/>
      <c r="E179" s="127"/>
      <c r="F179" s="140"/>
      <c r="G179" s="46">
        <v>0.01</v>
      </c>
      <c r="H179" s="134"/>
      <c r="I179" s="2" t="s">
        <v>62</v>
      </c>
      <c r="J179" s="5" t="s">
        <v>9</v>
      </c>
      <c r="K179" s="2">
        <v>1</v>
      </c>
      <c r="L179" s="2" t="s">
        <v>62</v>
      </c>
      <c r="M179" s="119" t="s">
        <v>62</v>
      </c>
      <c r="N179" s="82">
        <f t="shared" si="5"/>
        <v>355</v>
      </c>
      <c r="O179" s="27">
        <f>+ROUND((C16*G179)*K179,0)</f>
        <v>355</v>
      </c>
    </row>
    <row r="180" spans="1:15" ht="69.75" customHeight="1">
      <c r="A180" s="133"/>
      <c r="B180" s="130"/>
      <c r="C180" s="126" t="s">
        <v>151</v>
      </c>
      <c r="D180" s="138" t="s">
        <v>156</v>
      </c>
      <c r="E180" s="126" t="s">
        <v>108</v>
      </c>
      <c r="F180" s="140" t="s">
        <v>14</v>
      </c>
      <c r="G180" s="46">
        <v>0.01</v>
      </c>
      <c r="H180" s="132" t="s">
        <v>17</v>
      </c>
      <c r="I180" s="2" t="s">
        <v>62</v>
      </c>
      <c r="J180" s="5" t="s">
        <v>61</v>
      </c>
      <c r="K180" s="2">
        <v>1</v>
      </c>
      <c r="L180" s="2" t="s">
        <v>62</v>
      </c>
      <c r="M180" s="119" t="s">
        <v>62</v>
      </c>
      <c r="N180" s="82">
        <f t="shared" si="5"/>
        <v>508</v>
      </c>
      <c r="O180" s="27">
        <f>+ROUND((C13*G180)*K180,0)</f>
        <v>508</v>
      </c>
    </row>
    <row r="181" spans="1:15" ht="87.75" customHeight="1">
      <c r="A181" s="134"/>
      <c r="B181" s="130"/>
      <c r="C181" s="127"/>
      <c r="D181" s="139"/>
      <c r="E181" s="127"/>
      <c r="F181" s="140"/>
      <c r="G181" s="46">
        <v>0.01</v>
      </c>
      <c r="H181" s="134"/>
      <c r="I181" s="2" t="s">
        <v>62</v>
      </c>
      <c r="J181" s="5" t="s">
        <v>9</v>
      </c>
      <c r="K181" s="2">
        <v>1</v>
      </c>
      <c r="L181" s="2" t="s">
        <v>62</v>
      </c>
      <c r="M181" s="119" t="s">
        <v>62</v>
      </c>
      <c r="N181" s="82">
        <f t="shared" si="5"/>
        <v>355</v>
      </c>
      <c r="O181" s="27">
        <f>+ROUND((C16*G181)*K181,0)</f>
        <v>355</v>
      </c>
    </row>
    <row r="182" spans="1:15">
      <c r="A182" s="132">
        <v>22</v>
      </c>
      <c r="B182" s="141" t="s">
        <v>157</v>
      </c>
      <c r="C182" s="129" t="s">
        <v>162</v>
      </c>
      <c r="D182" s="135" t="s">
        <v>138</v>
      </c>
      <c r="E182" s="129" t="s">
        <v>122</v>
      </c>
      <c r="F182" s="132" t="s">
        <v>14</v>
      </c>
      <c r="G182" s="46">
        <v>1</v>
      </c>
      <c r="H182" s="140" t="s">
        <v>18</v>
      </c>
      <c r="I182" s="16" t="s">
        <v>99</v>
      </c>
      <c r="J182" s="5" t="s">
        <v>68</v>
      </c>
      <c r="K182" s="2">
        <v>1</v>
      </c>
      <c r="L182" s="2">
        <v>2</v>
      </c>
      <c r="M182" s="155">
        <v>3000</v>
      </c>
      <c r="N182" s="82">
        <f t="shared" si="5"/>
        <v>484</v>
      </c>
      <c r="O182" s="27">
        <f>+(C20*G182)*4</f>
        <v>484</v>
      </c>
    </row>
    <row r="183" spans="1:15">
      <c r="A183" s="133"/>
      <c r="B183" s="141"/>
      <c r="C183" s="130"/>
      <c r="D183" s="136"/>
      <c r="E183" s="130"/>
      <c r="F183" s="133"/>
      <c r="G183" s="46">
        <v>1</v>
      </c>
      <c r="H183" s="140"/>
      <c r="I183" s="16" t="s">
        <v>100</v>
      </c>
      <c r="J183" s="5" t="s">
        <v>68</v>
      </c>
      <c r="K183" s="2">
        <v>1</v>
      </c>
      <c r="L183" s="2">
        <v>2</v>
      </c>
      <c r="M183" s="156"/>
      <c r="N183" s="82">
        <f t="shared" si="5"/>
        <v>2016</v>
      </c>
      <c r="O183" s="27">
        <f>+(C21*G183)*4</f>
        <v>2016</v>
      </c>
    </row>
    <row r="184" spans="1:15">
      <c r="A184" s="133"/>
      <c r="B184" s="141"/>
      <c r="C184" s="130"/>
      <c r="D184" s="136"/>
      <c r="E184" s="130"/>
      <c r="F184" s="133"/>
      <c r="G184" s="46">
        <v>1</v>
      </c>
      <c r="H184" s="140"/>
      <c r="I184" s="16" t="s">
        <v>101</v>
      </c>
      <c r="J184" s="5" t="s">
        <v>68</v>
      </c>
      <c r="K184" s="2">
        <v>1</v>
      </c>
      <c r="L184" s="2">
        <v>2</v>
      </c>
      <c r="M184" s="156"/>
      <c r="N184" s="82">
        <f t="shared" si="5"/>
        <v>2126</v>
      </c>
      <c r="O184" s="27">
        <f>+(C22*G184)*2</f>
        <v>2126</v>
      </c>
    </row>
    <row r="185" spans="1:15">
      <c r="A185" s="133"/>
      <c r="B185" s="141"/>
      <c r="C185" s="130"/>
      <c r="D185" s="136"/>
      <c r="E185" s="130"/>
      <c r="F185" s="133"/>
      <c r="G185" s="46">
        <v>1</v>
      </c>
      <c r="H185" s="140"/>
      <c r="I185" s="16" t="s">
        <v>102</v>
      </c>
      <c r="J185" s="5" t="s">
        <v>68</v>
      </c>
      <c r="K185" s="2">
        <v>1</v>
      </c>
      <c r="L185" s="2">
        <v>2</v>
      </c>
      <c r="M185" s="156"/>
      <c r="N185" s="82">
        <f t="shared" si="5"/>
        <v>137</v>
      </c>
      <c r="O185" s="27">
        <f>+(C23*G185)*1</f>
        <v>137</v>
      </c>
    </row>
    <row r="186" spans="1:15">
      <c r="A186" s="134"/>
      <c r="B186" s="141"/>
      <c r="C186" s="131"/>
      <c r="D186" s="137"/>
      <c r="E186" s="131"/>
      <c r="F186" s="134"/>
      <c r="G186" s="46">
        <v>1</v>
      </c>
      <c r="H186" s="140"/>
      <c r="I186" s="89" t="s">
        <v>123</v>
      </c>
      <c r="J186" s="5" t="s">
        <v>68</v>
      </c>
      <c r="K186" s="2">
        <v>1</v>
      </c>
      <c r="L186" s="2">
        <v>2</v>
      </c>
      <c r="M186" s="157"/>
      <c r="N186" s="82">
        <f t="shared" si="5"/>
        <v>2</v>
      </c>
      <c r="O186" s="27">
        <f>+(O182+O183+O184+O185)/M182</f>
        <v>1.5876666666666666</v>
      </c>
    </row>
    <row r="187" spans="1:15">
      <c r="A187" s="132">
        <v>23</v>
      </c>
      <c r="B187" s="141"/>
      <c r="C187" s="129" t="s">
        <v>158</v>
      </c>
      <c r="D187" s="138" t="s">
        <v>177</v>
      </c>
      <c r="E187" s="129" t="s">
        <v>119</v>
      </c>
      <c r="F187" s="132" t="s">
        <v>14</v>
      </c>
      <c r="G187" s="46">
        <v>1</v>
      </c>
      <c r="H187" s="132" t="s">
        <v>17</v>
      </c>
      <c r="I187" s="16" t="s">
        <v>99</v>
      </c>
      <c r="J187" s="5" t="s">
        <v>68</v>
      </c>
      <c r="K187" s="2">
        <v>4</v>
      </c>
      <c r="L187" s="2">
        <v>1</v>
      </c>
      <c r="M187" s="119">
        <v>50</v>
      </c>
      <c r="N187" s="82">
        <f t="shared" si="5"/>
        <v>39</v>
      </c>
      <c r="O187" s="27">
        <f>+(((C20*G187)/M187)*4)*K187</f>
        <v>38.72</v>
      </c>
    </row>
    <row r="188" spans="1:15">
      <c r="A188" s="133"/>
      <c r="B188" s="141"/>
      <c r="C188" s="130"/>
      <c r="D188" s="139"/>
      <c r="E188" s="130"/>
      <c r="F188" s="133"/>
      <c r="G188" s="46">
        <v>1</v>
      </c>
      <c r="H188" s="133"/>
      <c r="I188" s="16" t="s">
        <v>100</v>
      </c>
      <c r="J188" s="5" t="s">
        <v>68</v>
      </c>
      <c r="K188" s="2">
        <v>4</v>
      </c>
      <c r="L188" s="2">
        <v>1</v>
      </c>
      <c r="M188" s="119">
        <v>50</v>
      </c>
      <c r="N188" s="82">
        <f t="shared" si="5"/>
        <v>161</v>
      </c>
      <c r="O188" s="27">
        <f>+(((C21*G188)/M188)*4)*K188</f>
        <v>161.28</v>
      </c>
    </row>
    <row r="189" spans="1:15" ht="46.5" customHeight="1">
      <c r="A189" s="133"/>
      <c r="B189" s="141"/>
      <c r="C189" s="130"/>
      <c r="D189" s="139"/>
      <c r="E189" s="130"/>
      <c r="F189" s="133"/>
      <c r="G189" s="46">
        <v>1</v>
      </c>
      <c r="H189" s="133"/>
      <c r="I189" s="16" t="s">
        <v>101</v>
      </c>
      <c r="J189" s="5" t="s">
        <v>68</v>
      </c>
      <c r="K189" s="2">
        <v>4</v>
      </c>
      <c r="L189" s="2">
        <v>1</v>
      </c>
      <c r="M189" s="119">
        <v>50</v>
      </c>
      <c r="N189" s="82">
        <f t="shared" si="5"/>
        <v>170</v>
      </c>
      <c r="O189" s="27">
        <f>+(((C22*G189)/M189)*2)*K189</f>
        <v>170.08</v>
      </c>
    </row>
    <row r="190" spans="1:15" ht="74.25" customHeight="1">
      <c r="A190" s="133"/>
      <c r="B190" s="141"/>
      <c r="C190" s="130"/>
      <c r="D190" s="139"/>
      <c r="E190" s="130"/>
      <c r="F190" s="133"/>
      <c r="G190" s="46">
        <v>1</v>
      </c>
      <c r="H190" s="133"/>
      <c r="I190" s="16" t="s">
        <v>102</v>
      </c>
      <c r="J190" s="5" t="s">
        <v>68</v>
      </c>
      <c r="K190" s="2">
        <v>4</v>
      </c>
      <c r="L190" s="2">
        <v>1</v>
      </c>
      <c r="M190" s="119">
        <v>50</v>
      </c>
      <c r="N190" s="82">
        <f t="shared" si="5"/>
        <v>11</v>
      </c>
      <c r="O190" s="27">
        <f>+(((C23*G190)/M190)*1)*K190</f>
        <v>10.96</v>
      </c>
    </row>
    <row r="191" spans="1:15" ht="95.25" customHeight="1">
      <c r="A191" s="16">
        <v>24</v>
      </c>
      <c r="B191" s="141"/>
      <c r="C191" s="15" t="s">
        <v>160</v>
      </c>
      <c r="D191" s="23" t="s">
        <v>54</v>
      </c>
      <c r="E191" s="15" t="s">
        <v>75</v>
      </c>
      <c r="F191" s="16" t="s">
        <v>4</v>
      </c>
      <c r="G191" s="17">
        <v>1</v>
      </c>
      <c r="H191" s="2" t="s">
        <v>18</v>
      </c>
      <c r="I191" s="2" t="s">
        <v>62</v>
      </c>
      <c r="J191" s="5" t="s">
        <v>68</v>
      </c>
      <c r="K191" s="2">
        <v>1</v>
      </c>
      <c r="L191" s="2">
        <v>2</v>
      </c>
      <c r="M191" s="119" t="s">
        <v>62</v>
      </c>
      <c r="N191" s="82">
        <f t="shared" si="5"/>
        <v>23</v>
      </c>
      <c r="O191" s="27">
        <f>+C18</f>
        <v>23</v>
      </c>
    </row>
    <row r="192" spans="1:15" ht="28.5" customHeight="1">
      <c r="A192" s="132">
        <v>25</v>
      </c>
      <c r="B192" s="141"/>
      <c r="C192" s="129" t="s">
        <v>161</v>
      </c>
      <c r="D192" s="135" t="s">
        <v>55</v>
      </c>
      <c r="E192" s="129" t="s">
        <v>119</v>
      </c>
      <c r="F192" s="132" t="s">
        <v>14</v>
      </c>
      <c r="G192" s="17">
        <v>1</v>
      </c>
      <c r="H192" s="132" t="s">
        <v>18</v>
      </c>
      <c r="I192" s="16" t="s">
        <v>99</v>
      </c>
      <c r="J192" s="5" t="s">
        <v>68</v>
      </c>
      <c r="K192" s="2">
        <v>4</v>
      </c>
      <c r="L192" s="2">
        <v>1</v>
      </c>
      <c r="M192" s="155">
        <v>3000</v>
      </c>
      <c r="N192" s="82">
        <f t="shared" si="5"/>
        <v>968</v>
      </c>
      <c r="O192" s="27">
        <f>+(C20*G192)*8</f>
        <v>968</v>
      </c>
    </row>
    <row r="193" spans="1:15" ht="28.5" customHeight="1">
      <c r="A193" s="133"/>
      <c r="B193" s="141"/>
      <c r="C193" s="130"/>
      <c r="D193" s="136"/>
      <c r="E193" s="130"/>
      <c r="F193" s="133"/>
      <c r="G193" s="17">
        <v>1</v>
      </c>
      <c r="H193" s="133"/>
      <c r="I193" s="16" t="s">
        <v>100</v>
      </c>
      <c r="J193" s="5" t="s">
        <v>68</v>
      </c>
      <c r="K193" s="2">
        <v>4</v>
      </c>
      <c r="L193" s="2">
        <v>1</v>
      </c>
      <c r="M193" s="156"/>
      <c r="N193" s="82">
        <f t="shared" si="5"/>
        <v>4032</v>
      </c>
      <c r="O193" s="27">
        <f>+(C21*G193)*8</f>
        <v>4032</v>
      </c>
    </row>
    <row r="194" spans="1:15" ht="28.5" customHeight="1">
      <c r="A194" s="133"/>
      <c r="B194" s="141"/>
      <c r="C194" s="130"/>
      <c r="D194" s="136"/>
      <c r="E194" s="130"/>
      <c r="F194" s="133"/>
      <c r="G194" s="17">
        <v>1</v>
      </c>
      <c r="H194" s="133"/>
      <c r="I194" s="16" t="s">
        <v>101</v>
      </c>
      <c r="J194" s="5" t="s">
        <v>68</v>
      </c>
      <c r="K194" s="2">
        <v>4</v>
      </c>
      <c r="L194" s="2">
        <v>1</v>
      </c>
      <c r="M194" s="156"/>
      <c r="N194" s="82">
        <f t="shared" si="5"/>
        <v>8504</v>
      </c>
      <c r="O194" s="27">
        <f>+(C22*G194)*8</f>
        <v>8504</v>
      </c>
    </row>
    <row r="195" spans="1:15" ht="28.5" customHeight="1">
      <c r="A195" s="133"/>
      <c r="B195" s="141"/>
      <c r="C195" s="130"/>
      <c r="D195" s="136"/>
      <c r="E195" s="130"/>
      <c r="F195" s="133"/>
      <c r="G195" s="17">
        <v>1</v>
      </c>
      <c r="H195" s="133"/>
      <c r="I195" s="16" t="s">
        <v>102</v>
      </c>
      <c r="J195" s="5" t="s">
        <v>68</v>
      </c>
      <c r="K195" s="2">
        <v>4</v>
      </c>
      <c r="L195" s="2">
        <v>1</v>
      </c>
      <c r="M195" s="156"/>
      <c r="N195" s="82">
        <f t="shared" si="5"/>
        <v>274</v>
      </c>
      <c r="O195" s="27">
        <f>+(C23*G195)*2</f>
        <v>274</v>
      </c>
    </row>
    <row r="196" spans="1:15" ht="25.5" customHeight="1">
      <c r="A196" s="134"/>
      <c r="B196" s="141"/>
      <c r="C196" s="131"/>
      <c r="D196" s="137"/>
      <c r="E196" s="131"/>
      <c r="F196" s="133"/>
      <c r="G196" s="17">
        <v>1</v>
      </c>
      <c r="H196" s="134"/>
      <c r="I196" s="89" t="s">
        <v>123</v>
      </c>
      <c r="J196" s="5" t="s">
        <v>68</v>
      </c>
      <c r="K196" s="2">
        <v>4</v>
      </c>
      <c r="L196" s="2">
        <v>1</v>
      </c>
      <c r="M196" s="157"/>
      <c r="N196" s="82">
        <f t="shared" si="5"/>
        <v>5</v>
      </c>
      <c r="O196" s="27">
        <f>+(O192+O193+O194+O195)/M192</f>
        <v>4.5926666666666662</v>
      </c>
    </row>
    <row r="197" spans="1:15" ht="95.25" customHeight="1">
      <c r="A197" s="16">
        <v>26</v>
      </c>
      <c r="B197" s="141"/>
      <c r="C197" s="15" t="s">
        <v>159</v>
      </c>
      <c r="D197" s="23" t="s">
        <v>56</v>
      </c>
      <c r="E197" s="15" t="s">
        <v>122</v>
      </c>
      <c r="F197" s="16" t="s">
        <v>4</v>
      </c>
      <c r="G197" s="17">
        <v>1</v>
      </c>
      <c r="H197" s="2" t="s">
        <v>18</v>
      </c>
      <c r="I197" s="2" t="s">
        <v>62</v>
      </c>
      <c r="J197" s="5" t="s">
        <v>68</v>
      </c>
      <c r="K197" s="2">
        <v>2</v>
      </c>
      <c r="L197" s="2">
        <v>1</v>
      </c>
      <c r="M197" s="119" t="s">
        <v>62</v>
      </c>
      <c r="N197" s="82">
        <f t="shared" si="5"/>
        <v>46</v>
      </c>
      <c r="O197" s="27">
        <f>C18*K197</f>
        <v>46</v>
      </c>
    </row>
    <row r="198" spans="1:15" ht="199.5" customHeight="1">
      <c r="A198" s="2">
        <v>27</v>
      </c>
      <c r="B198" s="5"/>
      <c r="C198" s="5"/>
      <c r="D198" s="102" t="s">
        <v>163</v>
      </c>
      <c r="E198" s="5" t="s">
        <v>140</v>
      </c>
      <c r="F198" s="2" t="s">
        <v>13</v>
      </c>
      <c r="G198" s="46">
        <v>1</v>
      </c>
      <c r="H198" s="2" t="s">
        <v>18</v>
      </c>
      <c r="I198" s="2" t="s">
        <v>62</v>
      </c>
      <c r="J198" s="5" t="s">
        <v>68</v>
      </c>
      <c r="K198" s="2">
        <v>1</v>
      </c>
      <c r="L198" s="2" t="s">
        <v>124</v>
      </c>
      <c r="M198" s="119" t="s">
        <v>62</v>
      </c>
      <c r="N198" s="82">
        <f t="shared" si="5"/>
        <v>1</v>
      </c>
      <c r="O198" s="27">
        <v>1</v>
      </c>
    </row>
    <row r="199" spans="1:15" ht="20.25" customHeight="1">
      <c r="A199" s="153"/>
      <c r="B199" s="154"/>
      <c r="C199" s="154"/>
      <c r="D199" s="154"/>
      <c r="E199" s="154"/>
      <c r="F199" s="154"/>
      <c r="G199" s="154"/>
      <c r="H199" s="154"/>
      <c r="I199" s="154"/>
      <c r="J199" s="154"/>
      <c r="K199" s="154"/>
      <c r="L199" s="154"/>
      <c r="M199" s="154"/>
      <c r="N199" s="154"/>
    </row>
    <row r="200" spans="1:15" ht="57" customHeight="1">
      <c r="B200" s="10"/>
    </row>
    <row r="201" spans="1:15" ht="49.5" customHeight="1">
      <c r="B201" s="61"/>
    </row>
  </sheetData>
  <mergeCells count="282">
    <mergeCell ref="B9:M9"/>
    <mergeCell ref="B2:M2"/>
    <mergeCell ref="B3:M3"/>
    <mergeCell ref="B4:M4"/>
    <mergeCell ref="B5:M5"/>
    <mergeCell ref="B6:M6"/>
    <mergeCell ref="B7:M7"/>
    <mergeCell ref="C47:C51"/>
    <mergeCell ref="B47:B51"/>
    <mergeCell ref="F10:G10"/>
    <mergeCell ref="G58:G60"/>
    <mergeCell ref="H58:H59"/>
    <mergeCell ref="G61:G62"/>
    <mergeCell ref="H75:H76"/>
    <mergeCell ref="H77:H78"/>
    <mergeCell ref="I96:I97"/>
    <mergeCell ref="H87:H88"/>
    <mergeCell ref="H96:H103"/>
    <mergeCell ref="I98:I99"/>
    <mergeCell ref="I100:I101"/>
    <mergeCell ref="I102:I103"/>
    <mergeCell ref="H89:H90"/>
    <mergeCell ref="H91:H92"/>
    <mergeCell ref="H93:H94"/>
    <mergeCell ref="E87:E88"/>
    <mergeCell ref="F82:F83"/>
    <mergeCell ref="F91:F92"/>
    <mergeCell ref="F89:F90"/>
    <mergeCell ref="F77:F78"/>
    <mergeCell ref="E93:E94"/>
    <mergeCell ref="H85:H86"/>
    <mergeCell ref="B17:B18"/>
    <mergeCell ref="F17:F18"/>
    <mergeCell ref="G17:G18"/>
    <mergeCell ref="H17:H18"/>
    <mergeCell ref="H55:H56"/>
    <mergeCell ref="D47:D49"/>
    <mergeCell ref="D50:D51"/>
    <mergeCell ref="D52:D54"/>
    <mergeCell ref="F46:G46"/>
    <mergeCell ref="G50:G51"/>
    <mergeCell ref="E66:E68"/>
    <mergeCell ref="F66:F68"/>
    <mergeCell ref="F63:F65"/>
    <mergeCell ref="C63:C65"/>
    <mergeCell ref="D55:D56"/>
    <mergeCell ref="E82:E83"/>
    <mergeCell ref="E85:E86"/>
    <mergeCell ref="A192:A196"/>
    <mergeCell ref="D104:D111"/>
    <mergeCell ref="E104:E111"/>
    <mergeCell ref="F104:F111"/>
    <mergeCell ref="H71:H72"/>
    <mergeCell ref="B71:B72"/>
    <mergeCell ref="C71:C72"/>
    <mergeCell ref="D71:D72"/>
    <mergeCell ref="E71:E72"/>
    <mergeCell ref="H73:H74"/>
    <mergeCell ref="E73:E74"/>
    <mergeCell ref="E75:E76"/>
    <mergeCell ref="E77:E78"/>
    <mergeCell ref="F71:F72"/>
    <mergeCell ref="B104:B119"/>
    <mergeCell ref="E112:E119"/>
    <mergeCell ref="D73:D74"/>
    <mergeCell ref="D75:D76"/>
    <mergeCell ref="D77:D78"/>
    <mergeCell ref="C79:C94"/>
    <mergeCell ref="B79:B94"/>
    <mergeCell ref="D89:D90"/>
    <mergeCell ref="D87:D88"/>
    <mergeCell ref="E79:E80"/>
    <mergeCell ref="A66:A68"/>
    <mergeCell ref="C66:C68"/>
    <mergeCell ref="B63:B65"/>
    <mergeCell ref="B66:B68"/>
    <mergeCell ref="D63:D65"/>
    <mergeCell ref="F73:F74"/>
    <mergeCell ref="F75:F76"/>
    <mergeCell ref="M192:M196"/>
    <mergeCell ref="F69:F70"/>
    <mergeCell ref="E69:E70"/>
    <mergeCell ref="E63:E65"/>
    <mergeCell ref="H69:H70"/>
    <mergeCell ref="G63:G65"/>
    <mergeCell ref="H63:H64"/>
    <mergeCell ref="E89:E90"/>
    <mergeCell ref="E91:E92"/>
    <mergeCell ref="E152:E159"/>
    <mergeCell ref="F79:F80"/>
    <mergeCell ref="F152:F159"/>
    <mergeCell ref="F85:F86"/>
    <mergeCell ref="F87:F88"/>
    <mergeCell ref="A79:A94"/>
    <mergeCell ref="A104:A119"/>
    <mergeCell ref="C104:C119"/>
    <mergeCell ref="D66:D68"/>
    <mergeCell ref="A52:A56"/>
    <mergeCell ref="C52:C56"/>
    <mergeCell ref="B52:B56"/>
    <mergeCell ref="A96:A103"/>
    <mergeCell ref="B96:B103"/>
    <mergeCell ref="C96:C103"/>
    <mergeCell ref="A63:A65"/>
    <mergeCell ref="A120:A127"/>
    <mergeCell ref="B120:B127"/>
    <mergeCell ref="C120:C127"/>
    <mergeCell ref="D120:D127"/>
    <mergeCell ref="A77:A78"/>
    <mergeCell ref="C77:C78"/>
    <mergeCell ref="A69:A70"/>
    <mergeCell ref="C69:C70"/>
    <mergeCell ref="A71:A72"/>
    <mergeCell ref="D79:D80"/>
    <mergeCell ref="D85:D86"/>
    <mergeCell ref="D93:D94"/>
    <mergeCell ref="D91:D92"/>
    <mergeCell ref="D112:D119"/>
    <mergeCell ref="B69:B70"/>
    <mergeCell ref="D69:D70"/>
    <mergeCell ref="B77:B78"/>
    <mergeCell ref="D82:D83"/>
    <mergeCell ref="A73:A74"/>
    <mergeCell ref="C73:C74"/>
    <mergeCell ref="A75:A76"/>
    <mergeCell ref="C75:C76"/>
    <mergeCell ref="B73:B74"/>
    <mergeCell ref="B75:B76"/>
    <mergeCell ref="A128:A143"/>
    <mergeCell ref="C128:C143"/>
    <mergeCell ref="A144:A151"/>
    <mergeCell ref="C144:C151"/>
    <mergeCell ref="F144:F151"/>
    <mergeCell ref="B128:B143"/>
    <mergeCell ref="B144:B151"/>
    <mergeCell ref="D128:D143"/>
    <mergeCell ref="D144:D151"/>
    <mergeCell ref="A199:N199"/>
    <mergeCell ref="H168:H175"/>
    <mergeCell ref="I168:I169"/>
    <mergeCell ref="I170:I171"/>
    <mergeCell ref="I172:I173"/>
    <mergeCell ref="I174:I175"/>
    <mergeCell ref="B152:B175"/>
    <mergeCell ref="A152:A175"/>
    <mergeCell ref="M182:M186"/>
    <mergeCell ref="F192:F196"/>
    <mergeCell ref="C192:C196"/>
    <mergeCell ref="D192:D196"/>
    <mergeCell ref="E192:E196"/>
    <mergeCell ref="H192:H196"/>
    <mergeCell ref="D187:D190"/>
    <mergeCell ref="C180:C181"/>
    <mergeCell ref="A187:A190"/>
    <mergeCell ref="C187:C190"/>
    <mergeCell ref="F187:F190"/>
    <mergeCell ref="B182:B197"/>
    <mergeCell ref="A47:A51"/>
    <mergeCell ref="E55:E56"/>
    <mergeCell ref="F55:F56"/>
    <mergeCell ref="F52:F54"/>
    <mergeCell ref="E47:E49"/>
    <mergeCell ref="E50:E51"/>
    <mergeCell ref="F50:F51"/>
    <mergeCell ref="F47:F49"/>
    <mergeCell ref="A58:A62"/>
    <mergeCell ref="C58:C62"/>
    <mergeCell ref="B58:B62"/>
    <mergeCell ref="D58:D60"/>
    <mergeCell ref="D61:D62"/>
    <mergeCell ref="F58:F60"/>
    <mergeCell ref="F61:F62"/>
    <mergeCell ref="E58:E60"/>
    <mergeCell ref="E61:E62"/>
    <mergeCell ref="E52:E54"/>
    <mergeCell ref="D96:D103"/>
    <mergeCell ref="E96:E103"/>
    <mergeCell ref="F96:F103"/>
    <mergeCell ref="F93:F94"/>
    <mergeCell ref="H79:H80"/>
    <mergeCell ref="H82:H83"/>
    <mergeCell ref="H47:H48"/>
    <mergeCell ref="G91:G92"/>
    <mergeCell ref="G93:G94"/>
    <mergeCell ref="G75:G76"/>
    <mergeCell ref="G77:G78"/>
    <mergeCell ref="G79:G80"/>
    <mergeCell ref="H61:H62"/>
    <mergeCell ref="G82:G83"/>
    <mergeCell ref="G85:G86"/>
    <mergeCell ref="G87:G88"/>
    <mergeCell ref="G89:G90"/>
    <mergeCell ref="G47:G49"/>
    <mergeCell ref="G69:G70"/>
    <mergeCell ref="G71:G72"/>
    <mergeCell ref="G73:G74"/>
    <mergeCell ref="G66:G68"/>
    <mergeCell ref="G55:G56"/>
    <mergeCell ref="G52:G54"/>
    <mergeCell ref="H52:H53"/>
    <mergeCell ref="H66:H67"/>
    <mergeCell ref="H50:H51"/>
    <mergeCell ref="I124:I125"/>
    <mergeCell ref="I126:I127"/>
    <mergeCell ref="H120:H127"/>
    <mergeCell ref="E120:E127"/>
    <mergeCell ref="I110:I111"/>
    <mergeCell ref="I108:I109"/>
    <mergeCell ref="I104:I105"/>
    <mergeCell ref="I106:I107"/>
    <mergeCell ref="I112:I113"/>
    <mergeCell ref="I114:I115"/>
    <mergeCell ref="I116:I117"/>
    <mergeCell ref="I118:I119"/>
    <mergeCell ref="F120:F127"/>
    <mergeCell ref="H104:H111"/>
    <mergeCell ref="H112:H119"/>
    <mergeCell ref="I120:I121"/>
    <mergeCell ref="I122:I123"/>
    <mergeCell ref="F112:F119"/>
    <mergeCell ref="I144:I145"/>
    <mergeCell ref="I146:I147"/>
    <mergeCell ref="I148:I149"/>
    <mergeCell ref="I150:I151"/>
    <mergeCell ref="E144:E151"/>
    <mergeCell ref="I128:I129"/>
    <mergeCell ref="I130:I131"/>
    <mergeCell ref="I132:I133"/>
    <mergeCell ref="I134:I135"/>
    <mergeCell ref="I136:I137"/>
    <mergeCell ref="I138:I139"/>
    <mergeCell ref="I140:I141"/>
    <mergeCell ref="I142:I143"/>
    <mergeCell ref="H128:H135"/>
    <mergeCell ref="H136:H143"/>
    <mergeCell ref="F128:F135"/>
    <mergeCell ref="F136:F143"/>
    <mergeCell ref="E128:E135"/>
    <mergeCell ref="E136:E143"/>
    <mergeCell ref="H144:H151"/>
    <mergeCell ref="H178:H179"/>
    <mergeCell ref="H180:H181"/>
    <mergeCell ref="E182:E186"/>
    <mergeCell ref="E187:E190"/>
    <mergeCell ref="H182:H186"/>
    <mergeCell ref="H187:H190"/>
    <mergeCell ref="I152:I153"/>
    <mergeCell ref="I154:I155"/>
    <mergeCell ref="I156:I157"/>
    <mergeCell ref="I158:I159"/>
    <mergeCell ref="E160:E167"/>
    <mergeCell ref="F160:F167"/>
    <mergeCell ref="H160:H167"/>
    <mergeCell ref="I160:I161"/>
    <mergeCell ref="I162:I163"/>
    <mergeCell ref="I164:I165"/>
    <mergeCell ref="I166:I167"/>
    <mergeCell ref="H152:H159"/>
    <mergeCell ref="H176:H177"/>
    <mergeCell ref="F182:F186"/>
    <mergeCell ref="F180:F181"/>
    <mergeCell ref="F176:F177"/>
    <mergeCell ref="F178:F179"/>
    <mergeCell ref="E176:E177"/>
    <mergeCell ref="E178:E179"/>
    <mergeCell ref="E180:E181"/>
    <mergeCell ref="C152:C175"/>
    <mergeCell ref="D168:D175"/>
    <mergeCell ref="E168:E175"/>
    <mergeCell ref="F168:F175"/>
    <mergeCell ref="D182:D186"/>
    <mergeCell ref="D160:D167"/>
    <mergeCell ref="A182:A186"/>
    <mergeCell ref="C182:C186"/>
    <mergeCell ref="D180:D181"/>
    <mergeCell ref="D152:D159"/>
    <mergeCell ref="B176:B181"/>
    <mergeCell ref="A176:A181"/>
    <mergeCell ref="D176:D177"/>
    <mergeCell ref="C176:C177"/>
    <mergeCell ref="D178:D179"/>
    <mergeCell ref="C178:C179"/>
  </mergeCells>
  <dataValidations count="4">
    <dataValidation type="list" allowBlank="1" showInputMessage="1" showErrorMessage="1" sqref="F47:F48 F50 F55 F81:F82 F84:F85 F87 F89 F91 F93 F52:F53 F61 F63:F64 F112:F118 F95:F96 F104:F110 F120:F128 F144:F151 F136 F176:F198 F57:F59 F66:F67 F69:F79" xr:uid="{00000000-0002-0000-0000-000000000000}">
      <formula1>"Población muestra,Población Total,ETC,Establecimientos,Sedes"</formula1>
    </dataValidation>
    <dataValidation type="list" allowBlank="1" showInputMessage="1" showErrorMessage="1" sqref="F152:F158 F160 F168" xr:uid="{00000000-0002-0000-0000-000001000000}">
      <formula1>"Población muestra,Población Total,ETC,Establecimientos,Sedes,Porcentaje de sedes"</formula1>
    </dataValidation>
    <dataValidation type="list" allowBlank="1" showInputMessage="1" showErrorMessage="1" sqref="H54:H55 H49:H50 H52 H47 H60:H61 H63 H95:H96 H73 H81:H82 H84:H85 H87 H89 H91 H93 H71 H182 H112:H113 H104:H105 H120 H128 H136 H144 H152 H160 H176 H178 H180 H197:H198 H187 H168 H191:H192 H75 H79 H77 H57:H58 H65:H66 H68:H69" xr:uid="{00000000-0002-0000-0000-000002000000}">
      <formula1>"Presencial,Virtual"</formula1>
    </dataValidation>
    <dataValidation type="list" allowBlank="1" showInputMessage="1" showErrorMessage="1" sqref="J47:J198" xr:uid="{E2C1E020-D13B-4B67-A876-E049C4572DE1}">
      <formula1>"Rural,Urbano,Rural y urbano"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01"/>
  <sheetViews>
    <sheetView zoomScale="84" zoomScaleNormal="84" workbookViewId="0"/>
  </sheetViews>
  <sheetFormatPr baseColWidth="10" defaultColWidth="11.453125" defaultRowHeight="14"/>
  <cols>
    <col min="1" max="1" width="4.453125" style="1" customWidth="1"/>
    <col min="2" max="2" width="54" style="1" customWidth="1"/>
    <col min="3" max="3" width="50.36328125" style="1" customWidth="1"/>
    <col min="4" max="4" width="42.08984375" style="1" customWidth="1"/>
    <col min="5" max="5" width="20.36328125" style="1" customWidth="1"/>
    <col min="6" max="6" width="18.6328125" style="1" customWidth="1"/>
    <col min="7" max="7" width="21.90625" style="1" customWidth="1"/>
    <col min="8" max="8" width="14" style="6" customWidth="1"/>
    <col min="9" max="9" width="16.36328125" style="1" customWidth="1"/>
    <col min="10" max="10" width="20.453125" style="1" customWidth="1"/>
    <col min="11" max="11" width="11.453125" style="1"/>
    <col min="12" max="12" width="13.36328125" style="1" customWidth="1"/>
    <col min="13" max="14" width="11.453125" style="1"/>
    <col min="15" max="15" width="11.453125" style="1" customWidth="1"/>
    <col min="16" max="16" width="11.453125" style="1" hidden="1" customWidth="1"/>
    <col min="17" max="16384" width="11.453125" style="1"/>
  </cols>
  <sheetData>
    <row r="1" spans="1:14" s="99" customFormat="1" ht="14.5" thickBot="1">
      <c r="H1" s="100"/>
    </row>
    <row r="2" spans="1:14" ht="27" customHeight="1">
      <c r="A2" s="93"/>
      <c r="B2" s="172" t="s">
        <v>178</v>
      </c>
      <c r="C2" s="173"/>
      <c r="D2" s="173"/>
      <c r="E2" s="173"/>
      <c r="F2" s="173"/>
      <c r="G2" s="173"/>
      <c r="H2" s="173"/>
      <c r="I2" s="173"/>
      <c r="J2" s="173"/>
      <c r="K2" s="173"/>
      <c r="L2" s="173"/>
      <c r="M2" s="174"/>
    </row>
    <row r="3" spans="1:14" ht="15.5">
      <c r="A3" s="94"/>
      <c r="B3" s="175" t="s">
        <v>179</v>
      </c>
      <c r="C3" s="175"/>
      <c r="D3" s="175"/>
      <c r="E3" s="175"/>
      <c r="F3" s="175"/>
      <c r="G3" s="175"/>
      <c r="H3" s="175"/>
      <c r="I3" s="175"/>
      <c r="J3" s="175"/>
      <c r="K3" s="175"/>
      <c r="L3" s="175"/>
      <c r="M3" s="176"/>
    </row>
    <row r="4" spans="1:14" ht="15" customHeight="1">
      <c r="A4" s="95"/>
      <c r="B4" s="175" t="s">
        <v>180</v>
      </c>
      <c r="C4" s="175"/>
      <c r="D4" s="175"/>
      <c r="E4" s="175"/>
      <c r="F4" s="175"/>
      <c r="G4" s="175"/>
      <c r="H4" s="175"/>
      <c r="I4" s="175"/>
      <c r="J4" s="175"/>
      <c r="K4" s="175"/>
      <c r="L4" s="175"/>
      <c r="M4" s="176"/>
    </row>
    <row r="5" spans="1:14" ht="34.5" customHeight="1">
      <c r="A5" s="96"/>
      <c r="B5" s="175" t="s">
        <v>181</v>
      </c>
      <c r="C5" s="175"/>
      <c r="D5" s="175"/>
      <c r="E5" s="175"/>
      <c r="F5" s="175"/>
      <c r="G5" s="175"/>
      <c r="H5" s="175"/>
      <c r="I5" s="175"/>
      <c r="J5" s="175"/>
      <c r="K5" s="175"/>
      <c r="L5" s="175"/>
      <c r="M5" s="176"/>
    </row>
    <row r="6" spans="1:14" ht="15.5">
      <c r="A6" s="97" t="s">
        <v>106</v>
      </c>
      <c r="B6" s="175" t="s">
        <v>182</v>
      </c>
      <c r="C6" s="175"/>
      <c r="D6" s="175"/>
      <c r="E6" s="175"/>
      <c r="F6" s="175"/>
      <c r="G6" s="175"/>
      <c r="H6" s="175"/>
      <c r="I6" s="175"/>
      <c r="J6" s="175"/>
      <c r="K6" s="175"/>
      <c r="L6" s="175"/>
      <c r="M6" s="176"/>
    </row>
    <row r="7" spans="1:14" ht="15" customHeight="1" thickBot="1">
      <c r="A7" s="98" t="s">
        <v>106</v>
      </c>
      <c r="B7" s="177" t="s">
        <v>183</v>
      </c>
      <c r="C7" s="177"/>
      <c r="D7" s="177"/>
      <c r="E7" s="177"/>
      <c r="F7" s="177"/>
      <c r="G7" s="177"/>
      <c r="H7" s="177"/>
      <c r="I7" s="177"/>
      <c r="J7" s="177"/>
      <c r="K7" s="177"/>
      <c r="L7" s="177"/>
      <c r="M7" s="178"/>
    </row>
    <row r="8" spans="1:14">
      <c r="D8" s="22"/>
      <c r="E8" s="22"/>
      <c r="H8" s="1"/>
    </row>
    <row r="9" spans="1:14" ht="27.75" customHeight="1">
      <c r="B9" s="169" t="s">
        <v>184</v>
      </c>
      <c r="C9" s="170"/>
      <c r="D9" s="170"/>
      <c r="E9" s="170"/>
      <c r="F9" s="170"/>
      <c r="G9" s="170"/>
      <c r="H9" s="170"/>
      <c r="I9" s="170"/>
      <c r="J9" s="170"/>
      <c r="K9" s="170"/>
      <c r="L9" s="170"/>
      <c r="M9" s="171"/>
    </row>
    <row r="10" spans="1:14" ht="70">
      <c r="B10" s="3" t="s">
        <v>306</v>
      </c>
      <c r="C10" s="12" t="s">
        <v>305</v>
      </c>
      <c r="D10" s="3" t="s">
        <v>169</v>
      </c>
      <c r="F10" s="180" t="s">
        <v>128</v>
      </c>
      <c r="G10" s="180"/>
      <c r="H10" s="3" t="s">
        <v>81</v>
      </c>
      <c r="I10" s="10"/>
      <c r="J10" s="67" t="s">
        <v>111</v>
      </c>
      <c r="K10" s="67" t="s">
        <v>112</v>
      </c>
      <c r="L10" s="67" t="s">
        <v>113</v>
      </c>
      <c r="M10" s="67" t="s">
        <v>114</v>
      </c>
      <c r="N10" s="24"/>
    </row>
    <row r="11" spans="1:14">
      <c r="B11" s="20" t="s">
        <v>6</v>
      </c>
      <c r="C11" s="13">
        <v>191</v>
      </c>
      <c r="D11" s="36">
        <f>+C11/G11</f>
        <v>0.18525703200775945</v>
      </c>
      <c r="E11" s="22"/>
      <c r="F11" s="20" t="s">
        <v>6</v>
      </c>
      <c r="G11" s="9">
        <v>1031</v>
      </c>
      <c r="H11" s="2"/>
      <c r="J11" s="70" t="s">
        <v>115</v>
      </c>
      <c r="K11" s="71">
        <v>1</v>
      </c>
      <c r="L11" s="71">
        <v>2</v>
      </c>
      <c r="M11" s="70">
        <v>1</v>
      </c>
      <c r="N11" s="24"/>
    </row>
    <row r="12" spans="1:14">
      <c r="B12" s="20" t="s">
        <v>2</v>
      </c>
      <c r="C12" s="4">
        <v>61907</v>
      </c>
      <c r="D12" s="36">
        <f>+C12/G12</f>
        <v>0.18603651793441678</v>
      </c>
      <c r="E12" s="22"/>
      <c r="F12" s="20" t="s">
        <v>2</v>
      </c>
      <c r="G12" s="8">
        <v>332768</v>
      </c>
      <c r="H12" s="20" t="s">
        <v>98</v>
      </c>
      <c r="J12" s="70" t="s">
        <v>116</v>
      </c>
      <c r="K12" s="71">
        <v>2</v>
      </c>
      <c r="L12" s="71">
        <v>8</v>
      </c>
      <c r="M12" s="70">
        <v>3</v>
      </c>
      <c r="N12" s="24"/>
    </row>
    <row r="13" spans="1:14">
      <c r="B13" s="18" t="s">
        <v>84</v>
      </c>
      <c r="C13" s="4">
        <v>40599</v>
      </c>
      <c r="D13" s="36">
        <f>+C13/G13</f>
        <v>0.19138735680950361</v>
      </c>
      <c r="E13" s="22"/>
      <c r="F13" s="18" t="s">
        <v>10</v>
      </c>
      <c r="G13" s="8">
        <v>212130</v>
      </c>
      <c r="H13" s="36">
        <f>+G13/G12</f>
        <v>0.63747115107221852</v>
      </c>
      <c r="J13" s="70" t="s">
        <v>117</v>
      </c>
      <c r="K13" s="71">
        <v>4</v>
      </c>
      <c r="L13" s="71">
        <v>8</v>
      </c>
      <c r="M13" s="70">
        <v>5</v>
      </c>
      <c r="N13" s="24"/>
    </row>
    <row r="14" spans="1:14">
      <c r="B14" s="18" t="s">
        <v>9</v>
      </c>
      <c r="C14" s="4">
        <v>19811</v>
      </c>
      <c r="D14" s="36">
        <f t="shared" ref="D14:D23" si="0">+C14/G14</f>
        <v>0.17315794073944585</v>
      </c>
      <c r="E14" s="22"/>
      <c r="F14" s="18" t="s">
        <v>9</v>
      </c>
      <c r="G14" s="8">
        <v>114410</v>
      </c>
      <c r="H14" s="36">
        <f>+G14/G12</f>
        <v>0.34381310702952206</v>
      </c>
      <c r="J14" s="70" t="s">
        <v>118</v>
      </c>
      <c r="K14" s="71">
        <v>4</v>
      </c>
      <c r="L14" s="71">
        <v>8</v>
      </c>
      <c r="M14" s="70">
        <v>7</v>
      </c>
      <c r="N14" s="24"/>
    </row>
    <row r="15" spans="1:14" ht="42">
      <c r="B15" s="18" t="s">
        <v>67</v>
      </c>
      <c r="C15" s="4">
        <v>1497</v>
      </c>
      <c r="D15" s="36">
        <f t="shared" si="0"/>
        <v>0.24036608863198458</v>
      </c>
      <c r="E15" s="22"/>
      <c r="F15" s="18" t="s">
        <v>67</v>
      </c>
      <c r="G15" s="8">
        <v>6228</v>
      </c>
      <c r="H15" s="36">
        <f>+G15/G12</f>
        <v>1.8715741898259447E-2</v>
      </c>
    </row>
    <row r="16" spans="1:14">
      <c r="B16" s="37" t="s">
        <v>85</v>
      </c>
      <c r="C16" s="51">
        <f>+C15+C14</f>
        <v>21308</v>
      </c>
      <c r="D16" s="36">
        <f t="shared" si="0"/>
        <v>0.17662759661134966</v>
      </c>
      <c r="E16" s="22"/>
      <c r="F16" s="37" t="s">
        <v>66</v>
      </c>
      <c r="G16" s="52">
        <f>+G15+G14</f>
        <v>120638</v>
      </c>
      <c r="H16" s="53">
        <f>+G16/G12</f>
        <v>0.36252884892778153</v>
      </c>
    </row>
    <row r="17" spans="2:14" ht="56">
      <c r="B17" s="181" t="s">
        <v>4</v>
      </c>
      <c r="C17" s="118" t="s">
        <v>302</v>
      </c>
      <c r="D17" s="36"/>
      <c r="E17" s="22"/>
      <c r="F17" s="161" t="s">
        <v>4</v>
      </c>
      <c r="G17" s="163">
        <v>96</v>
      </c>
      <c r="H17" s="165"/>
    </row>
    <row r="18" spans="2:14">
      <c r="B18" s="179"/>
      <c r="C18" s="11">
        <v>18</v>
      </c>
      <c r="D18" s="36">
        <f t="shared" si="0"/>
        <v>0.1875</v>
      </c>
      <c r="E18" s="22"/>
      <c r="F18" s="162" t="s">
        <v>4</v>
      </c>
      <c r="G18" s="164">
        <v>96</v>
      </c>
      <c r="H18" s="166"/>
      <c r="I18" s="7"/>
    </row>
    <row r="19" spans="2:14">
      <c r="B19" s="20" t="s">
        <v>3</v>
      </c>
      <c r="C19" s="4">
        <f>+C20+C21+C22+C23</f>
        <v>1429</v>
      </c>
      <c r="D19" s="36">
        <f t="shared" si="0"/>
        <v>0.17040305270689243</v>
      </c>
      <c r="E19" s="22"/>
      <c r="F19" s="20" t="s">
        <v>3</v>
      </c>
      <c r="G19" s="4">
        <f>+G20+G21+G22+G23</f>
        <v>8386</v>
      </c>
      <c r="H19" s="20" t="s">
        <v>98</v>
      </c>
    </row>
    <row r="20" spans="2:14">
      <c r="B20" s="18" t="s">
        <v>94</v>
      </c>
      <c r="C20" s="4">
        <v>68</v>
      </c>
      <c r="D20" s="36">
        <f t="shared" si="0"/>
        <v>0.12014134275618374</v>
      </c>
      <c r="E20" s="22"/>
      <c r="F20" s="18" t="s">
        <v>94</v>
      </c>
      <c r="G20" s="8">
        <v>566</v>
      </c>
      <c r="H20" s="36">
        <f>+G20/G19</f>
        <v>6.7493441450035774E-2</v>
      </c>
    </row>
    <row r="21" spans="2:14">
      <c r="B21" s="18" t="s">
        <v>95</v>
      </c>
      <c r="C21" s="4">
        <v>350</v>
      </c>
      <c r="D21" s="36">
        <f t="shared" si="0"/>
        <v>0.20103388856978749</v>
      </c>
      <c r="E21" s="22"/>
      <c r="F21" s="18" t="s">
        <v>95</v>
      </c>
      <c r="G21" s="8">
        <v>1741</v>
      </c>
      <c r="H21" s="36">
        <f>+G21/G19</f>
        <v>0.20760791795850225</v>
      </c>
    </row>
    <row r="22" spans="2:14" ht="15" customHeight="1">
      <c r="B22" s="18" t="s">
        <v>96</v>
      </c>
      <c r="C22" s="4">
        <v>877</v>
      </c>
      <c r="D22" s="36">
        <f t="shared" si="0"/>
        <v>0.20762310606060605</v>
      </c>
      <c r="E22" s="22"/>
      <c r="F22" s="18" t="s">
        <v>96</v>
      </c>
      <c r="G22" s="8">
        <v>4224</v>
      </c>
      <c r="H22" s="36">
        <f>+G22/G19</f>
        <v>0.50369663725256375</v>
      </c>
    </row>
    <row r="23" spans="2:14">
      <c r="B23" s="18" t="s">
        <v>97</v>
      </c>
      <c r="C23" s="4">
        <v>134</v>
      </c>
      <c r="D23" s="36">
        <f t="shared" si="0"/>
        <v>7.2237196765498654E-2</v>
      </c>
      <c r="E23" s="22"/>
      <c r="F23" s="18" t="s">
        <v>97</v>
      </c>
      <c r="G23" s="8">
        <v>1855</v>
      </c>
      <c r="H23" s="36">
        <f>+G23/G19</f>
        <v>0.22120200333889817</v>
      </c>
    </row>
    <row r="24" spans="2:14">
      <c r="B24" s="20" t="s">
        <v>5</v>
      </c>
      <c r="C24" s="4">
        <f>+C25+C30+C35+C40</f>
        <v>6295</v>
      </c>
      <c r="D24" s="36">
        <f>+C24/G24</f>
        <v>0.20571223162641744</v>
      </c>
      <c r="E24" s="22"/>
      <c r="F24" s="20" t="s">
        <v>5</v>
      </c>
      <c r="G24" s="4">
        <f>+G25+G30+G35+G40</f>
        <v>30601</v>
      </c>
      <c r="H24" s="20" t="s">
        <v>98</v>
      </c>
    </row>
    <row r="25" spans="2:14">
      <c r="B25" s="3" t="s">
        <v>94</v>
      </c>
      <c r="C25" s="4">
        <f>+C26+C29</f>
        <v>16</v>
      </c>
      <c r="D25" s="36">
        <f t="shared" ref="D25:D41" si="1">+C25/G25</f>
        <v>0.12121212121212122</v>
      </c>
      <c r="E25" s="22"/>
      <c r="F25" s="3" t="s">
        <v>94</v>
      </c>
      <c r="G25" s="4">
        <f>+G26+G29</f>
        <v>132</v>
      </c>
      <c r="H25" s="36">
        <f>+G25/G24</f>
        <v>4.3135845233815886E-3</v>
      </c>
      <c r="M25" s="25"/>
      <c r="N25" s="24"/>
    </row>
    <row r="26" spans="2:14">
      <c r="B26" s="18" t="s">
        <v>61</v>
      </c>
      <c r="C26" s="8">
        <v>15</v>
      </c>
      <c r="D26" s="36">
        <f t="shared" si="1"/>
        <v>0.13636363636363635</v>
      </c>
      <c r="E26" s="22"/>
      <c r="F26" s="18" t="s">
        <v>61</v>
      </c>
      <c r="G26" s="8">
        <v>110</v>
      </c>
      <c r="H26" s="36"/>
      <c r="M26" s="25"/>
      <c r="N26" s="24"/>
    </row>
    <row r="27" spans="2:14">
      <c r="B27" s="18" t="s">
        <v>9</v>
      </c>
      <c r="C27" s="8">
        <v>1</v>
      </c>
      <c r="D27" s="36">
        <f>+C27/G27</f>
        <v>4.5454545454545456E-2</v>
      </c>
      <c r="E27" s="22"/>
      <c r="F27" s="18" t="s">
        <v>9</v>
      </c>
      <c r="G27" s="8">
        <v>22</v>
      </c>
      <c r="H27" s="36"/>
      <c r="M27" s="25"/>
      <c r="N27" s="24"/>
    </row>
    <row r="28" spans="2:14">
      <c r="B28" s="18" t="s">
        <v>104</v>
      </c>
      <c r="C28" s="8">
        <v>0</v>
      </c>
      <c r="D28" s="36"/>
      <c r="E28" s="22"/>
      <c r="F28" s="18" t="s">
        <v>104</v>
      </c>
      <c r="G28" s="8">
        <v>0</v>
      </c>
      <c r="H28" s="36"/>
      <c r="M28" s="25"/>
      <c r="N28" s="24"/>
    </row>
    <row r="29" spans="2:14" ht="28">
      <c r="B29" s="39" t="s">
        <v>105</v>
      </c>
      <c r="C29" s="52">
        <f>+C27+C28</f>
        <v>1</v>
      </c>
      <c r="D29" s="36">
        <f t="shared" si="1"/>
        <v>4.5454545454545456E-2</v>
      </c>
      <c r="E29" s="22"/>
      <c r="F29" s="42" t="s">
        <v>105</v>
      </c>
      <c r="G29" s="52">
        <f>+G27+G28</f>
        <v>22</v>
      </c>
      <c r="H29" s="53"/>
    </row>
    <row r="30" spans="2:14">
      <c r="B30" s="3" t="s">
        <v>95</v>
      </c>
      <c r="C30" s="4">
        <f>+C31+C34</f>
        <v>191</v>
      </c>
      <c r="D30" s="36">
        <f t="shared" si="1"/>
        <v>0.18507751937984496</v>
      </c>
      <c r="E30" s="22"/>
      <c r="F30" s="3" t="s">
        <v>95</v>
      </c>
      <c r="G30" s="4">
        <f>+G31+G34</f>
        <v>1032</v>
      </c>
      <c r="H30" s="36">
        <f>+G30/G24</f>
        <v>3.3724388091892425E-2</v>
      </c>
    </row>
    <row r="31" spans="2:14">
      <c r="B31" s="18" t="s">
        <v>61</v>
      </c>
      <c r="C31" s="8">
        <v>171</v>
      </c>
      <c r="D31" s="36"/>
      <c r="E31" s="22"/>
      <c r="F31" s="18" t="s">
        <v>61</v>
      </c>
      <c r="G31" s="8">
        <v>886</v>
      </c>
      <c r="H31" s="36"/>
    </row>
    <row r="32" spans="2:14">
      <c r="B32" s="18" t="s">
        <v>9</v>
      </c>
      <c r="C32" s="8">
        <v>20</v>
      </c>
      <c r="D32" s="36"/>
      <c r="E32" s="22"/>
      <c r="F32" s="18" t="s">
        <v>9</v>
      </c>
      <c r="G32" s="8">
        <v>146</v>
      </c>
      <c r="H32" s="36"/>
    </row>
    <row r="33" spans="1:16">
      <c r="B33" s="18" t="s">
        <v>104</v>
      </c>
      <c r="C33" s="8">
        <v>0</v>
      </c>
      <c r="D33" s="36"/>
      <c r="E33" s="22"/>
      <c r="F33" s="18" t="s">
        <v>104</v>
      </c>
      <c r="G33" s="8">
        <v>0</v>
      </c>
      <c r="H33" s="36"/>
    </row>
    <row r="34" spans="1:16" ht="28">
      <c r="B34" s="50" t="s">
        <v>105</v>
      </c>
      <c r="C34" s="52">
        <f>+C32+C33</f>
        <v>20</v>
      </c>
      <c r="D34" s="36"/>
      <c r="E34" s="22"/>
      <c r="F34" s="42" t="s">
        <v>105</v>
      </c>
      <c r="G34" s="52">
        <f>+G32+G33</f>
        <v>146</v>
      </c>
      <c r="H34" s="53"/>
    </row>
    <row r="35" spans="1:16">
      <c r="B35" s="3" t="s">
        <v>96</v>
      </c>
      <c r="C35" s="4">
        <f>+C36+C39</f>
        <v>1384</v>
      </c>
      <c r="D35" s="36">
        <f t="shared" si="1"/>
        <v>0.21860685515716316</v>
      </c>
      <c r="E35" s="22"/>
      <c r="F35" s="3" t="s">
        <v>96</v>
      </c>
      <c r="G35" s="4">
        <f>+G36+G39</f>
        <v>6331</v>
      </c>
      <c r="H35" s="36">
        <f>+G35/G24</f>
        <v>0.20688866376915788</v>
      </c>
    </row>
    <row r="36" spans="1:16">
      <c r="B36" s="18" t="s">
        <v>61</v>
      </c>
      <c r="C36" s="8">
        <v>914</v>
      </c>
      <c r="D36" s="36"/>
      <c r="E36" s="22"/>
      <c r="F36" s="18" t="s">
        <v>61</v>
      </c>
      <c r="G36" s="8">
        <v>3414</v>
      </c>
      <c r="H36" s="36"/>
    </row>
    <row r="37" spans="1:16">
      <c r="B37" s="18" t="s">
        <v>9</v>
      </c>
      <c r="C37" s="8">
        <v>468</v>
      </c>
      <c r="D37" s="36"/>
      <c r="E37" s="22"/>
      <c r="F37" s="18" t="s">
        <v>9</v>
      </c>
      <c r="G37" s="8">
        <v>2915</v>
      </c>
      <c r="H37" s="36"/>
    </row>
    <row r="38" spans="1:16">
      <c r="B38" s="18" t="s">
        <v>104</v>
      </c>
      <c r="C38" s="8">
        <v>2</v>
      </c>
      <c r="D38" s="36"/>
      <c r="E38" s="22"/>
      <c r="F38" s="18" t="s">
        <v>104</v>
      </c>
      <c r="G38" s="8">
        <v>2</v>
      </c>
      <c r="H38" s="36"/>
    </row>
    <row r="39" spans="1:16" ht="28">
      <c r="B39" s="39" t="s">
        <v>105</v>
      </c>
      <c r="C39" s="52">
        <f>+C37+C38</f>
        <v>470</v>
      </c>
      <c r="D39" s="36"/>
      <c r="E39" s="22"/>
      <c r="F39" s="42" t="s">
        <v>105</v>
      </c>
      <c r="G39" s="52">
        <f>+G37+G38</f>
        <v>2917</v>
      </c>
      <c r="H39" s="53"/>
    </row>
    <row r="40" spans="1:16">
      <c r="B40" s="3" t="s">
        <v>97</v>
      </c>
      <c r="C40" s="4">
        <f>+C41+C44</f>
        <v>4704</v>
      </c>
      <c r="D40" s="36">
        <f t="shared" ref="D40" si="2">+C40/G40</f>
        <v>0.20358348480914049</v>
      </c>
      <c r="E40" s="22"/>
      <c r="F40" s="3" t="s">
        <v>97</v>
      </c>
      <c r="G40" s="4">
        <f>+G41+G44</f>
        <v>23106</v>
      </c>
      <c r="H40" s="36">
        <f>+G40/G24</f>
        <v>0.75507336361556809</v>
      </c>
    </row>
    <row r="41" spans="1:16">
      <c r="B41" s="18" t="s">
        <v>61</v>
      </c>
      <c r="C41" s="8">
        <v>294</v>
      </c>
      <c r="D41" s="36">
        <f t="shared" si="1"/>
        <v>0.16315205327413984</v>
      </c>
      <c r="E41" s="22"/>
      <c r="F41" s="18" t="s">
        <v>61</v>
      </c>
      <c r="G41" s="8">
        <v>1802</v>
      </c>
      <c r="H41" s="36"/>
    </row>
    <row r="42" spans="1:16">
      <c r="B42" s="18" t="s">
        <v>9</v>
      </c>
      <c r="C42" s="8">
        <v>4410</v>
      </c>
      <c r="D42" s="36"/>
      <c r="E42" s="22"/>
      <c r="F42" s="18" t="s">
        <v>9</v>
      </c>
      <c r="G42" s="8">
        <v>21268</v>
      </c>
      <c r="H42" s="36"/>
    </row>
    <row r="43" spans="1:16">
      <c r="B43" s="18" t="s">
        <v>104</v>
      </c>
      <c r="C43" s="8">
        <v>0</v>
      </c>
      <c r="D43" s="36"/>
      <c r="E43" s="22"/>
      <c r="F43" s="18" t="s">
        <v>104</v>
      </c>
      <c r="G43" s="8">
        <v>36</v>
      </c>
      <c r="H43" s="36"/>
    </row>
    <row r="44" spans="1:16" ht="28">
      <c r="B44" s="42" t="s">
        <v>105</v>
      </c>
      <c r="C44" s="52">
        <f>+C42+C43</f>
        <v>4410</v>
      </c>
      <c r="D44" s="36"/>
      <c r="E44" s="22"/>
      <c r="F44" s="42" t="s">
        <v>105</v>
      </c>
      <c r="G44" s="52">
        <f>+G42+G43</f>
        <v>21304</v>
      </c>
      <c r="H44" s="53"/>
    </row>
    <row r="46" spans="1:16" ht="42.75" customHeight="1">
      <c r="A46" s="3" t="s">
        <v>1</v>
      </c>
      <c r="B46" s="3" t="s">
        <v>20</v>
      </c>
      <c r="C46" s="3" t="s">
        <v>11</v>
      </c>
      <c r="D46" s="3" t="s">
        <v>19</v>
      </c>
      <c r="E46" s="19" t="s">
        <v>70</v>
      </c>
      <c r="F46" s="167" t="s">
        <v>12</v>
      </c>
      <c r="G46" s="168"/>
      <c r="H46" s="3" t="s">
        <v>16</v>
      </c>
      <c r="I46" s="3" t="s">
        <v>103</v>
      </c>
      <c r="J46" s="3" t="s">
        <v>63</v>
      </c>
      <c r="K46" s="3" t="s">
        <v>59</v>
      </c>
      <c r="L46" s="3" t="s">
        <v>64</v>
      </c>
      <c r="M46" s="3" t="s">
        <v>65</v>
      </c>
      <c r="N46" s="26" t="s">
        <v>126</v>
      </c>
    </row>
    <row r="47" spans="1:16" ht="35.25" customHeight="1">
      <c r="A47" s="132">
        <v>2</v>
      </c>
      <c r="B47" s="129" t="s">
        <v>21</v>
      </c>
      <c r="C47" s="129" t="s">
        <v>132</v>
      </c>
      <c r="D47" s="151" t="s">
        <v>72</v>
      </c>
      <c r="E47" s="129" t="s">
        <v>69</v>
      </c>
      <c r="F47" s="132" t="s">
        <v>13</v>
      </c>
      <c r="G47" s="146">
        <v>1</v>
      </c>
      <c r="H47" s="132" t="s">
        <v>17</v>
      </c>
      <c r="I47" s="31" t="s">
        <v>62</v>
      </c>
      <c r="J47" s="5" t="s">
        <v>61</v>
      </c>
      <c r="K47" s="2">
        <v>4</v>
      </c>
      <c r="L47" s="2">
        <v>1</v>
      </c>
      <c r="M47" s="119">
        <v>50</v>
      </c>
      <c r="N47" s="82">
        <f t="shared" ref="N47:N108" si="3">+ROUND(P47,0)</f>
        <v>1624</v>
      </c>
      <c r="P47" s="27">
        <f>+ROUND(((C13*50%)/50)*K47,0)</f>
        <v>1624</v>
      </c>
    </row>
    <row r="48" spans="1:16" ht="35.25" customHeight="1">
      <c r="A48" s="133"/>
      <c r="B48" s="130"/>
      <c r="C48" s="130"/>
      <c r="D48" s="151"/>
      <c r="E48" s="130"/>
      <c r="F48" s="133"/>
      <c r="G48" s="147"/>
      <c r="H48" s="134"/>
      <c r="I48" s="31" t="s">
        <v>62</v>
      </c>
      <c r="J48" s="5" t="s">
        <v>9</v>
      </c>
      <c r="K48" s="2">
        <v>4</v>
      </c>
      <c r="L48" s="2">
        <v>1</v>
      </c>
      <c r="M48" s="119">
        <v>50</v>
      </c>
      <c r="N48" s="82">
        <f t="shared" si="3"/>
        <v>852</v>
      </c>
      <c r="P48" s="27">
        <f>+ROUND(((C16*50%)/50)*K48,0)</f>
        <v>852</v>
      </c>
    </row>
    <row r="49" spans="1:16" ht="35.25" customHeight="1">
      <c r="A49" s="133"/>
      <c r="B49" s="130"/>
      <c r="C49" s="130"/>
      <c r="D49" s="151"/>
      <c r="E49" s="131"/>
      <c r="F49" s="134"/>
      <c r="G49" s="148"/>
      <c r="H49" s="2" t="s">
        <v>18</v>
      </c>
      <c r="I49" s="31" t="s">
        <v>62</v>
      </c>
      <c r="J49" s="5" t="s">
        <v>68</v>
      </c>
      <c r="K49" s="2">
        <v>4</v>
      </c>
      <c r="L49" s="2">
        <v>1</v>
      </c>
      <c r="M49" s="119">
        <v>3000</v>
      </c>
      <c r="N49" s="82">
        <f t="shared" si="3"/>
        <v>41</v>
      </c>
      <c r="P49" s="27">
        <f>+ROUND(((C12*50%)/3000)*K49,0)</f>
        <v>41</v>
      </c>
    </row>
    <row r="50" spans="1:16" ht="52.5" customHeight="1">
      <c r="A50" s="133"/>
      <c r="B50" s="130"/>
      <c r="C50" s="130"/>
      <c r="D50" s="151" t="s">
        <v>72</v>
      </c>
      <c r="E50" s="129" t="s">
        <v>71</v>
      </c>
      <c r="F50" s="132" t="s">
        <v>13</v>
      </c>
      <c r="G50" s="146">
        <v>1</v>
      </c>
      <c r="H50" s="132" t="s">
        <v>17</v>
      </c>
      <c r="I50" s="31" t="s">
        <v>62</v>
      </c>
      <c r="J50" s="5" t="s">
        <v>61</v>
      </c>
      <c r="K50" s="2">
        <v>4</v>
      </c>
      <c r="L50" s="2">
        <v>2</v>
      </c>
      <c r="M50" s="119">
        <v>50</v>
      </c>
      <c r="N50" s="82">
        <f t="shared" si="3"/>
        <v>3248</v>
      </c>
      <c r="P50" s="27">
        <f>+ROUND(((C13)/50)*K50,0)</f>
        <v>3248</v>
      </c>
    </row>
    <row r="51" spans="1:16" ht="48" customHeight="1">
      <c r="A51" s="134"/>
      <c r="B51" s="131"/>
      <c r="C51" s="131"/>
      <c r="D51" s="151"/>
      <c r="E51" s="131"/>
      <c r="F51" s="134"/>
      <c r="G51" s="148"/>
      <c r="H51" s="134"/>
      <c r="I51" s="31" t="s">
        <v>62</v>
      </c>
      <c r="J51" s="5" t="s">
        <v>9</v>
      </c>
      <c r="K51" s="2">
        <v>4</v>
      </c>
      <c r="L51" s="2">
        <v>2</v>
      </c>
      <c r="M51" s="119">
        <v>50</v>
      </c>
      <c r="N51" s="82">
        <f t="shared" si="3"/>
        <v>1705</v>
      </c>
      <c r="P51" s="27">
        <f>+ROUND(((C16)/50)*K51,0)</f>
        <v>1705</v>
      </c>
    </row>
    <row r="52" spans="1:16" ht="30.75" customHeight="1">
      <c r="A52" s="132">
        <v>3</v>
      </c>
      <c r="B52" s="129" t="s">
        <v>22</v>
      </c>
      <c r="C52" s="129" t="s">
        <v>171</v>
      </c>
      <c r="D52" s="135" t="s">
        <v>73</v>
      </c>
      <c r="E52" s="129" t="s">
        <v>69</v>
      </c>
      <c r="F52" s="132" t="s">
        <v>13</v>
      </c>
      <c r="G52" s="146">
        <v>1</v>
      </c>
      <c r="H52" s="132" t="s">
        <v>17</v>
      </c>
      <c r="I52" s="31" t="s">
        <v>62</v>
      </c>
      <c r="J52" s="5" t="s">
        <v>61</v>
      </c>
      <c r="K52" s="2">
        <v>4</v>
      </c>
      <c r="L52" s="2">
        <v>1</v>
      </c>
      <c r="M52" s="119">
        <v>50</v>
      </c>
      <c r="N52" s="82">
        <f t="shared" si="3"/>
        <v>1624</v>
      </c>
      <c r="P52" s="27">
        <f>+ROUND(((C13*50%)/50)*K52,0)</f>
        <v>1624</v>
      </c>
    </row>
    <row r="53" spans="1:16" ht="30.75" customHeight="1">
      <c r="A53" s="133"/>
      <c r="B53" s="130"/>
      <c r="C53" s="130"/>
      <c r="D53" s="136"/>
      <c r="E53" s="130"/>
      <c r="F53" s="133"/>
      <c r="G53" s="147"/>
      <c r="H53" s="134"/>
      <c r="I53" s="31" t="s">
        <v>62</v>
      </c>
      <c r="J53" s="5" t="s">
        <v>9</v>
      </c>
      <c r="K53" s="2">
        <v>4</v>
      </c>
      <c r="L53" s="2">
        <v>1</v>
      </c>
      <c r="M53" s="119">
        <v>50</v>
      </c>
      <c r="N53" s="82">
        <f t="shared" si="3"/>
        <v>852</v>
      </c>
      <c r="P53" s="27">
        <f>+ROUND(((C16*50%)/50)*K53,0)</f>
        <v>852</v>
      </c>
    </row>
    <row r="54" spans="1:16" ht="40.5" customHeight="1">
      <c r="A54" s="133"/>
      <c r="B54" s="130"/>
      <c r="C54" s="130"/>
      <c r="D54" s="136"/>
      <c r="E54" s="131"/>
      <c r="F54" s="134"/>
      <c r="G54" s="148"/>
      <c r="H54" s="2" t="s">
        <v>18</v>
      </c>
      <c r="I54" s="31" t="s">
        <v>62</v>
      </c>
      <c r="J54" s="5" t="s">
        <v>68</v>
      </c>
      <c r="K54" s="2">
        <v>4</v>
      </c>
      <c r="L54" s="2">
        <v>1</v>
      </c>
      <c r="M54" s="119">
        <v>3000</v>
      </c>
      <c r="N54" s="82">
        <f t="shared" si="3"/>
        <v>41</v>
      </c>
      <c r="P54" s="27">
        <f>+ROUND(((C12*50%)/3000)*K54,0)</f>
        <v>41</v>
      </c>
    </row>
    <row r="55" spans="1:16" ht="42.75" customHeight="1">
      <c r="A55" s="133"/>
      <c r="B55" s="130"/>
      <c r="C55" s="130"/>
      <c r="D55" s="151" t="s">
        <v>131</v>
      </c>
      <c r="E55" s="129" t="s">
        <v>71</v>
      </c>
      <c r="F55" s="132" t="s">
        <v>13</v>
      </c>
      <c r="G55" s="146">
        <v>1</v>
      </c>
      <c r="H55" s="132" t="s">
        <v>17</v>
      </c>
      <c r="I55" s="31" t="s">
        <v>62</v>
      </c>
      <c r="J55" s="5" t="s">
        <v>61</v>
      </c>
      <c r="K55" s="2">
        <v>3</v>
      </c>
      <c r="L55" s="2">
        <v>2</v>
      </c>
      <c r="M55" s="119">
        <v>50</v>
      </c>
      <c r="N55" s="82">
        <f t="shared" si="3"/>
        <v>2436</v>
      </c>
      <c r="P55" s="27">
        <f>+ROUND(((C13)/50)*K55,0)</f>
        <v>2436</v>
      </c>
    </row>
    <row r="56" spans="1:16" ht="47.25" customHeight="1">
      <c r="A56" s="134"/>
      <c r="B56" s="131"/>
      <c r="C56" s="131"/>
      <c r="D56" s="151"/>
      <c r="E56" s="130"/>
      <c r="F56" s="134"/>
      <c r="G56" s="148"/>
      <c r="H56" s="134"/>
      <c r="I56" s="31" t="s">
        <v>62</v>
      </c>
      <c r="J56" s="5" t="s">
        <v>9</v>
      </c>
      <c r="K56" s="2">
        <v>3</v>
      </c>
      <c r="L56" s="2">
        <v>2</v>
      </c>
      <c r="M56" s="119">
        <v>50</v>
      </c>
      <c r="N56" s="82">
        <f t="shared" si="3"/>
        <v>1278</v>
      </c>
      <c r="P56" s="27">
        <f>+ROUND(((C16)/50)*K56,0)</f>
        <v>1278</v>
      </c>
    </row>
    <row r="57" spans="1:16" ht="69.900000000000006" customHeight="1">
      <c r="A57" s="16">
        <v>4</v>
      </c>
      <c r="B57" s="15" t="s">
        <v>23</v>
      </c>
      <c r="C57" s="15" t="s">
        <v>136</v>
      </c>
      <c r="D57" s="34" t="s">
        <v>74</v>
      </c>
      <c r="E57" s="62" t="s">
        <v>75</v>
      </c>
      <c r="F57" s="16" t="s">
        <v>4</v>
      </c>
      <c r="G57" s="17">
        <v>1</v>
      </c>
      <c r="H57" s="30" t="s">
        <v>18</v>
      </c>
      <c r="I57" s="31" t="s">
        <v>62</v>
      </c>
      <c r="J57" s="5" t="s">
        <v>68</v>
      </c>
      <c r="K57" s="2">
        <v>4</v>
      </c>
      <c r="L57" s="2" t="s">
        <v>62</v>
      </c>
      <c r="M57" s="119" t="s">
        <v>62</v>
      </c>
      <c r="N57" s="82">
        <f t="shared" si="3"/>
        <v>72</v>
      </c>
      <c r="P57" s="27">
        <f>+ROUND(C18*K57,0)</f>
        <v>72</v>
      </c>
    </row>
    <row r="58" spans="1:16" ht="46.5" customHeight="1">
      <c r="A58" s="132">
        <v>5</v>
      </c>
      <c r="B58" s="129" t="s">
        <v>24</v>
      </c>
      <c r="C58" s="129" t="s">
        <v>133</v>
      </c>
      <c r="D58" s="151" t="s">
        <v>76</v>
      </c>
      <c r="E58" s="129" t="s">
        <v>69</v>
      </c>
      <c r="F58" s="132" t="s">
        <v>13</v>
      </c>
      <c r="G58" s="146">
        <v>1</v>
      </c>
      <c r="H58" s="132" t="s">
        <v>17</v>
      </c>
      <c r="I58" s="31" t="s">
        <v>62</v>
      </c>
      <c r="J58" s="5" t="s">
        <v>61</v>
      </c>
      <c r="K58" s="2">
        <v>3</v>
      </c>
      <c r="L58" s="2">
        <v>1</v>
      </c>
      <c r="M58" s="119">
        <v>50</v>
      </c>
      <c r="N58" s="82">
        <f t="shared" si="3"/>
        <v>1218</v>
      </c>
      <c r="P58" s="27">
        <f>+ROUND(((C13*50%)/50)*K58,0)</f>
        <v>1218</v>
      </c>
    </row>
    <row r="59" spans="1:16" ht="46.5" customHeight="1">
      <c r="A59" s="133"/>
      <c r="B59" s="130"/>
      <c r="C59" s="130"/>
      <c r="D59" s="151"/>
      <c r="E59" s="130"/>
      <c r="F59" s="133"/>
      <c r="G59" s="147"/>
      <c r="H59" s="134"/>
      <c r="I59" s="31" t="s">
        <v>62</v>
      </c>
      <c r="J59" s="5" t="s">
        <v>9</v>
      </c>
      <c r="K59" s="2">
        <v>3</v>
      </c>
      <c r="L59" s="2">
        <v>1</v>
      </c>
      <c r="M59" s="119">
        <v>50</v>
      </c>
      <c r="N59" s="82">
        <f t="shared" si="3"/>
        <v>639</v>
      </c>
      <c r="P59" s="27">
        <f>+ROUND(((C16*50%)/50)*K59,0)</f>
        <v>639</v>
      </c>
    </row>
    <row r="60" spans="1:16" ht="46.5" customHeight="1">
      <c r="A60" s="133"/>
      <c r="B60" s="130"/>
      <c r="C60" s="130"/>
      <c r="D60" s="151"/>
      <c r="E60" s="131"/>
      <c r="F60" s="134"/>
      <c r="G60" s="148"/>
      <c r="H60" s="2" t="s">
        <v>18</v>
      </c>
      <c r="I60" s="31" t="s">
        <v>62</v>
      </c>
      <c r="J60" s="5" t="s">
        <v>68</v>
      </c>
      <c r="K60" s="2">
        <v>3</v>
      </c>
      <c r="L60" s="2">
        <v>1</v>
      </c>
      <c r="M60" s="119">
        <v>3000</v>
      </c>
      <c r="N60" s="82">
        <f t="shared" si="3"/>
        <v>31</v>
      </c>
      <c r="P60" s="27">
        <f>+ROUND(((C12*50%)/3000)*K60,0)</f>
        <v>31</v>
      </c>
    </row>
    <row r="61" spans="1:16" ht="69" customHeight="1">
      <c r="A61" s="133"/>
      <c r="B61" s="130"/>
      <c r="C61" s="130"/>
      <c r="D61" s="151" t="s">
        <v>172</v>
      </c>
      <c r="E61" s="129" t="s">
        <v>71</v>
      </c>
      <c r="F61" s="132" t="s">
        <v>13</v>
      </c>
      <c r="G61" s="146">
        <v>1</v>
      </c>
      <c r="H61" s="132" t="s">
        <v>17</v>
      </c>
      <c r="I61" s="31" t="s">
        <v>62</v>
      </c>
      <c r="J61" s="5" t="s">
        <v>61</v>
      </c>
      <c r="K61" s="2">
        <v>3</v>
      </c>
      <c r="L61" s="2">
        <v>2</v>
      </c>
      <c r="M61" s="119">
        <v>50</v>
      </c>
      <c r="N61" s="82">
        <f t="shared" si="3"/>
        <v>2436</v>
      </c>
      <c r="P61" s="27">
        <f>+ROUND(((C13)/50)*K61,0)</f>
        <v>2436</v>
      </c>
    </row>
    <row r="62" spans="1:16" ht="99" customHeight="1">
      <c r="A62" s="134"/>
      <c r="B62" s="131"/>
      <c r="C62" s="131"/>
      <c r="D62" s="151"/>
      <c r="E62" s="130"/>
      <c r="F62" s="134"/>
      <c r="G62" s="148"/>
      <c r="H62" s="134"/>
      <c r="I62" s="31" t="s">
        <v>62</v>
      </c>
      <c r="J62" s="5" t="s">
        <v>9</v>
      </c>
      <c r="K62" s="2">
        <v>3</v>
      </c>
      <c r="L62" s="2">
        <v>2</v>
      </c>
      <c r="M62" s="119">
        <v>50</v>
      </c>
      <c r="N62" s="82">
        <f t="shared" si="3"/>
        <v>1278</v>
      </c>
      <c r="P62" s="27">
        <f>+ROUND(((C16)/50)*K62,0)</f>
        <v>1278</v>
      </c>
    </row>
    <row r="63" spans="1:16" ht="32.25" customHeight="1">
      <c r="A63" s="132">
        <v>6</v>
      </c>
      <c r="B63" s="129" t="s">
        <v>25</v>
      </c>
      <c r="C63" s="129" t="s">
        <v>134</v>
      </c>
      <c r="D63" s="158" t="s">
        <v>137</v>
      </c>
      <c r="E63" s="129" t="s">
        <v>69</v>
      </c>
      <c r="F63" s="132" t="s">
        <v>13</v>
      </c>
      <c r="G63" s="146">
        <v>1</v>
      </c>
      <c r="H63" s="132" t="s">
        <v>17</v>
      </c>
      <c r="I63" s="31" t="s">
        <v>62</v>
      </c>
      <c r="J63" s="5" t="s">
        <v>61</v>
      </c>
      <c r="K63" s="2">
        <v>3</v>
      </c>
      <c r="L63" s="2">
        <v>2</v>
      </c>
      <c r="M63" s="119">
        <v>50</v>
      </c>
      <c r="N63" s="82">
        <f t="shared" si="3"/>
        <v>1218</v>
      </c>
      <c r="P63" s="27">
        <f>+ROUND(((C13*50%)/50)*K63,0)</f>
        <v>1218</v>
      </c>
    </row>
    <row r="64" spans="1:16" ht="32.25" customHeight="1">
      <c r="A64" s="133"/>
      <c r="B64" s="130"/>
      <c r="C64" s="130"/>
      <c r="D64" s="158"/>
      <c r="E64" s="130"/>
      <c r="F64" s="133"/>
      <c r="G64" s="147"/>
      <c r="H64" s="134"/>
      <c r="I64" s="31" t="s">
        <v>62</v>
      </c>
      <c r="J64" s="5" t="s">
        <v>9</v>
      </c>
      <c r="K64" s="2">
        <v>3</v>
      </c>
      <c r="L64" s="2">
        <v>2</v>
      </c>
      <c r="M64" s="119">
        <v>50</v>
      </c>
      <c r="N64" s="82">
        <f t="shared" si="3"/>
        <v>639</v>
      </c>
      <c r="P64" s="27">
        <f>+ROUND(((C16*50%)/50)*K64,0)</f>
        <v>639</v>
      </c>
    </row>
    <row r="65" spans="1:16" ht="32.25" customHeight="1">
      <c r="A65" s="133"/>
      <c r="B65" s="130"/>
      <c r="C65" s="130"/>
      <c r="D65" s="158"/>
      <c r="E65" s="131"/>
      <c r="F65" s="134"/>
      <c r="G65" s="148"/>
      <c r="H65" s="2" t="s">
        <v>18</v>
      </c>
      <c r="I65" s="31" t="s">
        <v>62</v>
      </c>
      <c r="J65" s="5" t="s">
        <v>68</v>
      </c>
      <c r="K65" s="2">
        <v>3</v>
      </c>
      <c r="L65" s="2">
        <v>2</v>
      </c>
      <c r="M65" s="119">
        <v>3000</v>
      </c>
      <c r="N65" s="82">
        <f t="shared" si="3"/>
        <v>31</v>
      </c>
      <c r="P65" s="27">
        <f>+ROUND(((C12*50%)/3000)*K65,0)</f>
        <v>31</v>
      </c>
    </row>
    <row r="66" spans="1:16" ht="48" customHeight="1">
      <c r="A66" s="132">
        <v>7</v>
      </c>
      <c r="B66" s="129" t="s">
        <v>26</v>
      </c>
      <c r="C66" s="129" t="s">
        <v>135</v>
      </c>
      <c r="D66" s="158" t="s">
        <v>77</v>
      </c>
      <c r="E66" s="129" t="s">
        <v>69</v>
      </c>
      <c r="F66" s="132" t="s">
        <v>13</v>
      </c>
      <c r="G66" s="146">
        <v>1</v>
      </c>
      <c r="H66" s="132" t="s">
        <v>17</v>
      </c>
      <c r="I66" s="31" t="s">
        <v>62</v>
      </c>
      <c r="J66" s="5" t="s">
        <v>61</v>
      </c>
      <c r="K66" s="2">
        <v>3</v>
      </c>
      <c r="L66" s="2">
        <v>2</v>
      </c>
      <c r="M66" s="119">
        <v>50</v>
      </c>
      <c r="N66" s="82">
        <f t="shared" si="3"/>
        <v>1218</v>
      </c>
      <c r="P66" s="27">
        <f>+ROUND(((C13*50%)/50)*K66,0)</f>
        <v>1218</v>
      </c>
    </row>
    <row r="67" spans="1:16" ht="48" customHeight="1">
      <c r="A67" s="133"/>
      <c r="B67" s="130"/>
      <c r="C67" s="130"/>
      <c r="D67" s="158"/>
      <c r="E67" s="130"/>
      <c r="F67" s="133"/>
      <c r="G67" s="147"/>
      <c r="H67" s="134"/>
      <c r="I67" s="31" t="s">
        <v>62</v>
      </c>
      <c r="J67" s="5" t="s">
        <v>9</v>
      </c>
      <c r="K67" s="2">
        <v>3</v>
      </c>
      <c r="L67" s="2">
        <v>2</v>
      </c>
      <c r="M67" s="119">
        <v>50</v>
      </c>
      <c r="N67" s="82">
        <f t="shared" si="3"/>
        <v>639</v>
      </c>
      <c r="P67" s="27">
        <f>+ROUND(((C16*50%)/50)*K67,0)</f>
        <v>639</v>
      </c>
    </row>
    <row r="68" spans="1:16" ht="48" customHeight="1">
      <c r="A68" s="133"/>
      <c r="B68" s="130"/>
      <c r="C68" s="130"/>
      <c r="D68" s="158"/>
      <c r="E68" s="131"/>
      <c r="F68" s="134"/>
      <c r="G68" s="148"/>
      <c r="H68" s="2" t="s">
        <v>18</v>
      </c>
      <c r="I68" s="31" t="s">
        <v>62</v>
      </c>
      <c r="J68" s="5" t="s">
        <v>68</v>
      </c>
      <c r="K68" s="2">
        <v>3</v>
      </c>
      <c r="L68" s="2">
        <v>2</v>
      </c>
      <c r="M68" s="119">
        <v>3000</v>
      </c>
      <c r="N68" s="82">
        <f t="shared" si="3"/>
        <v>31</v>
      </c>
      <c r="P68" s="27">
        <f>+ROUND(((C12*50%)/3000)*K68,0)</f>
        <v>31</v>
      </c>
    </row>
    <row r="69" spans="1:16" ht="69.900000000000006" customHeight="1">
      <c r="A69" s="132">
        <v>8</v>
      </c>
      <c r="B69" s="129" t="s">
        <v>27</v>
      </c>
      <c r="C69" s="141" t="s">
        <v>28</v>
      </c>
      <c r="D69" s="151" t="s">
        <v>141</v>
      </c>
      <c r="E69" s="129" t="s">
        <v>139</v>
      </c>
      <c r="F69" s="132" t="s">
        <v>14</v>
      </c>
      <c r="G69" s="146">
        <v>0.12</v>
      </c>
      <c r="H69" s="132" t="s">
        <v>17</v>
      </c>
      <c r="I69" s="31" t="s">
        <v>62</v>
      </c>
      <c r="J69" s="5" t="s">
        <v>61</v>
      </c>
      <c r="K69" s="2" t="s">
        <v>78</v>
      </c>
      <c r="L69" s="2" t="s">
        <v>62</v>
      </c>
      <c r="M69" s="119" t="s">
        <v>62</v>
      </c>
      <c r="N69" s="82">
        <f t="shared" si="3"/>
        <v>4872</v>
      </c>
      <c r="P69" s="27">
        <f>+ROUND(C13*G69,0)</f>
        <v>4872</v>
      </c>
    </row>
    <row r="70" spans="1:16" ht="69.900000000000006" customHeight="1">
      <c r="A70" s="134"/>
      <c r="B70" s="131"/>
      <c r="C70" s="141"/>
      <c r="D70" s="151"/>
      <c r="E70" s="131"/>
      <c r="F70" s="134"/>
      <c r="G70" s="148"/>
      <c r="H70" s="134"/>
      <c r="I70" s="31" t="s">
        <v>62</v>
      </c>
      <c r="J70" s="5" t="s">
        <v>9</v>
      </c>
      <c r="K70" s="2" t="s">
        <v>78</v>
      </c>
      <c r="L70" s="2" t="s">
        <v>62</v>
      </c>
      <c r="M70" s="119" t="s">
        <v>62</v>
      </c>
      <c r="N70" s="82">
        <f t="shared" si="3"/>
        <v>2557</v>
      </c>
      <c r="P70" s="27">
        <f>+ROUND((C16*G69),0)</f>
        <v>2557</v>
      </c>
    </row>
    <row r="71" spans="1:16" ht="69.900000000000006" customHeight="1">
      <c r="A71" s="132">
        <v>9</v>
      </c>
      <c r="B71" s="129" t="s">
        <v>29</v>
      </c>
      <c r="C71" s="141" t="s">
        <v>30</v>
      </c>
      <c r="D71" s="151" t="s">
        <v>141</v>
      </c>
      <c r="E71" s="129" t="s">
        <v>139</v>
      </c>
      <c r="F71" s="140" t="s">
        <v>14</v>
      </c>
      <c r="G71" s="149">
        <v>0.3</v>
      </c>
      <c r="H71" s="132" t="s">
        <v>17</v>
      </c>
      <c r="I71" s="31" t="s">
        <v>62</v>
      </c>
      <c r="J71" s="5" t="s">
        <v>61</v>
      </c>
      <c r="K71" s="2">
        <v>1</v>
      </c>
      <c r="L71" s="2" t="s">
        <v>62</v>
      </c>
      <c r="M71" s="119" t="s">
        <v>62</v>
      </c>
      <c r="N71" s="82">
        <f t="shared" si="3"/>
        <v>12180</v>
      </c>
      <c r="P71" s="27">
        <f>+ROUND(C13*G71,0)</f>
        <v>12180</v>
      </c>
    </row>
    <row r="72" spans="1:16" ht="69.900000000000006" customHeight="1">
      <c r="A72" s="134"/>
      <c r="B72" s="131"/>
      <c r="C72" s="141"/>
      <c r="D72" s="151"/>
      <c r="E72" s="131"/>
      <c r="F72" s="140"/>
      <c r="G72" s="149"/>
      <c r="H72" s="134"/>
      <c r="I72" s="31" t="s">
        <v>62</v>
      </c>
      <c r="J72" s="5" t="s">
        <v>9</v>
      </c>
      <c r="K72" s="2">
        <v>1</v>
      </c>
      <c r="L72" s="2" t="s">
        <v>62</v>
      </c>
      <c r="M72" s="119" t="s">
        <v>62</v>
      </c>
      <c r="N72" s="82">
        <f t="shared" si="3"/>
        <v>6392</v>
      </c>
      <c r="P72" s="27">
        <f>+ROUND((C16*G71),0)</f>
        <v>6392</v>
      </c>
    </row>
    <row r="73" spans="1:16" ht="69.900000000000006" customHeight="1">
      <c r="A73" s="132">
        <v>10</v>
      </c>
      <c r="B73" s="151" t="s">
        <v>32</v>
      </c>
      <c r="C73" s="141" t="s">
        <v>31</v>
      </c>
      <c r="D73" s="151" t="s">
        <v>142</v>
      </c>
      <c r="E73" s="129" t="s">
        <v>139</v>
      </c>
      <c r="F73" s="140" t="s">
        <v>14</v>
      </c>
      <c r="G73" s="150">
        <v>8.9999999999999998E-4</v>
      </c>
      <c r="H73" s="132" t="s">
        <v>17</v>
      </c>
      <c r="I73" s="31" t="s">
        <v>62</v>
      </c>
      <c r="J73" s="5" t="s">
        <v>61</v>
      </c>
      <c r="K73" s="2" t="s">
        <v>78</v>
      </c>
      <c r="L73" s="2" t="s">
        <v>62</v>
      </c>
      <c r="M73" s="119" t="s">
        <v>62</v>
      </c>
      <c r="N73" s="82">
        <f t="shared" si="3"/>
        <v>37</v>
      </c>
      <c r="P73" s="27">
        <f>+ROUND(C13*G73,0)</f>
        <v>37</v>
      </c>
    </row>
    <row r="74" spans="1:16" ht="69.900000000000006" customHeight="1">
      <c r="A74" s="134"/>
      <c r="B74" s="151"/>
      <c r="C74" s="141"/>
      <c r="D74" s="151"/>
      <c r="E74" s="131"/>
      <c r="F74" s="140"/>
      <c r="G74" s="150"/>
      <c r="H74" s="134"/>
      <c r="I74" s="31" t="s">
        <v>62</v>
      </c>
      <c r="J74" s="5" t="s">
        <v>9</v>
      </c>
      <c r="K74" s="2" t="s">
        <v>78</v>
      </c>
      <c r="L74" s="2" t="s">
        <v>62</v>
      </c>
      <c r="M74" s="119" t="s">
        <v>62</v>
      </c>
      <c r="N74" s="82">
        <f t="shared" si="3"/>
        <v>19</v>
      </c>
      <c r="P74" s="27">
        <f>+ROUND((C16*G73),0)</f>
        <v>19</v>
      </c>
    </row>
    <row r="75" spans="1:16" ht="69.900000000000006" customHeight="1">
      <c r="A75" s="132">
        <v>11</v>
      </c>
      <c r="B75" s="129" t="s">
        <v>33</v>
      </c>
      <c r="C75" s="129" t="s">
        <v>34</v>
      </c>
      <c r="D75" s="135" t="s">
        <v>143</v>
      </c>
      <c r="E75" s="129" t="s">
        <v>139</v>
      </c>
      <c r="F75" s="132" t="s">
        <v>14</v>
      </c>
      <c r="G75" s="142">
        <v>1.0500000000000001E-2</v>
      </c>
      <c r="H75" s="132" t="s">
        <v>17</v>
      </c>
      <c r="I75" s="31" t="s">
        <v>62</v>
      </c>
      <c r="J75" s="5" t="s">
        <v>61</v>
      </c>
      <c r="K75" s="2">
        <v>1</v>
      </c>
      <c r="L75" s="2" t="s">
        <v>62</v>
      </c>
      <c r="M75" s="119" t="s">
        <v>62</v>
      </c>
      <c r="N75" s="82">
        <f t="shared" si="3"/>
        <v>426</v>
      </c>
      <c r="P75" s="27">
        <f>+ROUND(C13*G75,0)</f>
        <v>426</v>
      </c>
    </row>
    <row r="76" spans="1:16" ht="69.900000000000006" customHeight="1">
      <c r="A76" s="134"/>
      <c r="B76" s="131"/>
      <c r="C76" s="131"/>
      <c r="D76" s="137"/>
      <c r="E76" s="131"/>
      <c r="F76" s="134"/>
      <c r="G76" s="143"/>
      <c r="H76" s="134"/>
      <c r="I76" s="31" t="s">
        <v>62</v>
      </c>
      <c r="J76" s="5" t="s">
        <v>9</v>
      </c>
      <c r="K76" s="2">
        <v>1</v>
      </c>
      <c r="L76" s="2" t="s">
        <v>62</v>
      </c>
      <c r="M76" s="119" t="s">
        <v>62</v>
      </c>
      <c r="N76" s="82">
        <f t="shared" si="3"/>
        <v>224</v>
      </c>
      <c r="P76" s="27">
        <f>+ROUND(C16*G75,0)</f>
        <v>224</v>
      </c>
    </row>
    <row r="77" spans="1:16" ht="69.900000000000006" customHeight="1">
      <c r="A77" s="132">
        <v>12</v>
      </c>
      <c r="B77" s="151" t="s">
        <v>35</v>
      </c>
      <c r="C77" s="141" t="s">
        <v>36</v>
      </c>
      <c r="D77" s="151" t="s">
        <v>144</v>
      </c>
      <c r="E77" s="129" t="s">
        <v>139</v>
      </c>
      <c r="F77" s="132" t="s">
        <v>14</v>
      </c>
      <c r="G77" s="142">
        <v>7.3000000000000001E-3</v>
      </c>
      <c r="H77" s="132" t="s">
        <v>17</v>
      </c>
      <c r="I77" s="31" t="s">
        <v>62</v>
      </c>
      <c r="J77" s="5" t="s">
        <v>61</v>
      </c>
      <c r="K77" s="2" t="s">
        <v>78</v>
      </c>
      <c r="L77" s="2" t="s">
        <v>62</v>
      </c>
      <c r="M77" s="119" t="s">
        <v>62</v>
      </c>
      <c r="N77" s="82">
        <f t="shared" si="3"/>
        <v>406</v>
      </c>
      <c r="P77" s="27">
        <f>+ROUND(P79,0)</f>
        <v>406</v>
      </c>
    </row>
    <row r="78" spans="1:16" ht="69.900000000000006" customHeight="1">
      <c r="A78" s="134"/>
      <c r="B78" s="151"/>
      <c r="C78" s="141"/>
      <c r="D78" s="151"/>
      <c r="E78" s="131"/>
      <c r="F78" s="134"/>
      <c r="G78" s="143"/>
      <c r="H78" s="134"/>
      <c r="I78" s="31" t="s">
        <v>62</v>
      </c>
      <c r="J78" s="5" t="s">
        <v>9</v>
      </c>
      <c r="K78" s="2" t="s">
        <v>78</v>
      </c>
      <c r="L78" s="2" t="s">
        <v>62</v>
      </c>
      <c r="M78" s="119" t="s">
        <v>62</v>
      </c>
      <c r="N78" s="82">
        <f t="shared" si="3"/>
        <v>156</v>
      </c>
      <c r="P78" s="27">
        <f>+ROUND((C16*G77),0)</f>
        <v>156</v>
      </c>
    </row>
    <row r="79" spans="1:16" ht="69.900000000000006" customHeight="1">
      <c r="A79" s="132">
        <v>13</v>
      </c>
      <c r="B79" s="129" t="s">
        <v>42</v>
      </c>
      <c r="C79" s="129" t="s">
        <v>41</v>
      </c>
      <c r="D79" s="135" t="s">
        <v>40</v>
      </c>
      <c r="E79" s="129" t="s">
        <v>90</v>
      </c>
      <c r="F79" s="141" t="s">
        <v>4</v>
      </c>
      <c r="G79" s="144">
        <v>0.01</v>
      </c>
      <c r="H79" s="132" t="s">
        <v>17</v>
      </c>
      <c r="I79" s="31" t="s">
        <v>62</v>
      </c>
      <c r="J79" s="5" t="s">
        <v>61</v>
      </c>
      <c r="K79" s="64">
        <v>12</v>
      </c>
      <c r="L79" s="2" t="s">
        <v>62</v>
      </c>
      <c r="M79" s="119" t="s">
        <v>62</v>
      </c>
      <c r="N79" s="82">
        <f t="shared" si="3"/>
        <v>406</v>
      </c>
      <c r="P79" s="82">
        <f>+ROUND((C13*G79),0)</f>
        <v>406</v>
      </c>
    </row>
    <row r="80" spans="1:16" ht="69.900000000000006" customHeight="1">
      <c r="A80" s="133"/>
      <c r="B80" s="130"/>
      <c r="C80" s="130"/>
      <c r="D80" s="137"/>
      <c r="E80" s="131"/>
      <c r="F80" s="141"/>
      <c r="G80" s="145"/>
      <c r="H80" s="134"/>
      <c r="I80" s="31" t="s">
        <v>62</v>
      </c>
      <c r="J80" s="5" t="s">
        <v>9</v>
      </c>
      <c r="K80" s="64">
        <v>12</v>
      </c>
      <c r="L80" s="2" t="s">
        <v>62</v>
      </c>
      <c r="M80" s="119" t="s">
        <v>62</v>
      </c>
      <c r="N80" s="82">
        <f t="shared" si="3"/>
        <v>213</v>
      </c>
      <c r="P80" s="82">
        <f>+ROUND((C16*G79),0)</f>
        <v>213</v>
      </c>
    </row>
    <row r="81" spans="1:16" ht="69.900000000000006" customHeight="1">
      <c r="A81" s="133"/>
      <c r="B81" s="130"/>
      <c r="C81" s="130"/>
      <c r="D81" s="23" t="s">
        <v>39</v>
      </c>
      <c r="E81" s="15" t="s">
        <v>75</v>
      </c>
      <c r="F81" s="5" t="s">
        <v>4</v>
      </c>
      <c r="G81" s="17">
        <v>1</v>
      </c>
      <c r="H81" s="16" t="s">
        <v>18</v>
      </c>
      <c r="I81" s="31" t="s">
        <v>62</v>
      </c>
      <c r="J81" s="5" t="s">
        <v>68</v>
      </c>
      <c r="K81" s="64">
        <v>12</v>
      </c>
      <c r="L81" s="2" t="s">
        <v>62</v>
      </c>
      <c r="M81" s="119" t="s">
        <v>62</v>
      </c>
      <c r="N81" s="82">
        <f t="shared" si="3"/>
        <v>216</v>
      </c>
      <c r="P81" s="83">
        <f>+ROUND(+C18*12,0)</f>
        <v>216</v>
      </c>
    </row>
    <row r="82" spans="1:16" ht="69.900000000000006" customHeight="1">
      <c r="A82" s="133"/>
      <c r="B82" s="130"/>
      <c r="C82" s="130"/>
      <c r="D82" s="135" t="s">
        <v>38</v>
      </c>
      <c r="E82" s="129" t="s">
        <v>91</v>
      </c>
      <c r="F82" s="141" t="s">
        <v>4</v>
      </c>
      <c r="G82" s="142">
        <v>5.4999999999999997E-3</v>
      </c>
      <c r="H82" s="132" t="s">
        <v>17</v>
      </c>
      <c r="I82" s="31" t="s">
        <v>62</v>
      </c>
      <c r="J82" s="5" t="s">
        <v>61</v>
      </c>
      <c r="K82" s="64">
        <v>12</v>
      </c>
      <c r="L82" s="2" t="s">
        <v>62</v>
      </c>
      <c r="M82" s="119" t="s">
        <v>62</v>
      </c>
      <c r="N82" s="82">
        <f t="shared" si="3"/>
        <v>223</v>
      </c>
      <c r="P82" s="82">
        <f>+ROUND((C13*G82),0)</f>
        <v>223</v>
      </c>
    </row>
    <row r="83" spans="1:16" ht="69.900000000000006" customHeight="1">
      <c r="A83" s="133"/>
      <c r="B83" s="130"/>
      <c r="C83" s="130"/>
      <c r="D83" s="137"/>
      <c r="E83" s="131"/>
      <c r="F83" s="141"/>
      <c r="G83" s="143"/>
      <c r="H83" s="134"/>
      <c r="I83" s="31" t="s">
        <v>62</v>
      </c>
      <c r="J83" s="5" t="s">
        <v>9</v>
      </c>
      <c r="K83" s="64">
        <v>12</v>
      </c>
      <c r="L83" s="2" t="s">
        <v>62</v>
      </c>
      <c r="M83" s="119" t="s">
        <v>62</v>
      </c>
      <c r="N83" s="82">
        <f t="shared" si="3"/>
        <v>117</v>
      </c>
      <c r="P83" s="82">
        <f>+ROUND((C16*G82),0)</f>
        <v>117</v>
      </c>
    </row>
    <row r="84" spans="1:16" ht="69.900000000000006" customHeight="1">
      <c r="A84" s="133"/>
      <c r="B84" s="130"/>
      <c r="C84" s="130"/>
      <c r="D84" s="23" t="s">
        <v>37</v>
      </c>
      <c r="E84" s="15" t="s">
        <v>75</v>
      </c>
      <c r="F84" s="5" t="s">
        <v>4</v>
      </c>
      <c r="G84" s="17">
        <v>1</v>
      </c>
      <c r="H84" s="16" t="s">
        <v>18</v>
      </c>
      <c r="I84" s="31" t="s">
        <v>62</v>
      </c>
      <c r="J84" s="5" t="s">
        <v>68</v>
      </c>
      <c r="K84" s="64">
        <v>12</v>
      </c>
      <c r="L84" s="2" t="s">
        <v>62</v>
      </c>
      <c r="M84" s="119" t="s">
        <v>62</v>
      </c>
      <c r="N84" s="82">
        <f t="shared" si="3"/>
        <v>216</v>
      </c>
      <c r="P84" s="83">
        <f>+ROUND(+C18*12,0)</f>
        <v>216</v>
      </c>
    </row>
    <row r="85" spans="1:16" ht="69.900000000000006" customHeight="1">
      <c r="A85" s="133"/>
      <c r="B85" s="130"/>
      <c r="C85" s="130"/>
      <c r="D85" s="135" t="s">
        <v>166</v>
      </c>
      <c r="E85" s="129" t="s">
        <v>92</v>
      </c>
      <c r="F85" s="141" t="s">
        <v>5</v>
      </c>
      <c r="G85" s="142">
        <v>4.0000000000000001E-3</v>
      </c>
      <c r="H85" s="132" t="s">
        <v>17</v>
      </c>
      <c r="I85" s="31" t="s">
        <v>62</v>
      </c>
      <c r="J85" s="5" t="s">
        <v>61</v>
      </c>
      <c r="K85" s="2" t="s">
        <v>62</v>
      </c>
      <c r="L85" s="2" t="s">
        <v>62</v>
      </c>
      <c r="M85" s="119" t="s">
        <v>62</v>
      </c>
      <c r="N85" s="82">
        <f t="shared" si="3"/>
        <v>162</v>
      </c>
      <c r="P85" s="82">
        <f>+ROUND((C13*G85),0)</f>
        <v>162</v>
      </c>
    </row>
    <row r="86" spans="1:16" ht="69.900000000000006" customHeight="1">
      <c r="A86" s="133"/>
      <c r="B86" s="130"/>
      <c r="C86" s="130"/>
      <c r="D86" s="137"/>
      <c r="E86" s="131"/>
      <c r="F86" s="141"/>
      <c r="G86" s="143"/>
      <c r="H86" s="134"/>
      <c r="I86" s="31" t="s">
        <v>62</v>
      </c>
      <c r="J86" s="5" t="s">
        <v>9</v>
      </c>
      <c r="K86" s="2" t="s">
        <v>62</v>
      </c>
      <c r="L86" s="2" t="s">
        <v>62</v>
      </c>
      <c r="M86" s="119" t="s">
        <v>62</v>
      </c>
      <c r="N86" s="82">
        <f t="shared" si="3"/>
        <v>79</v>
      </c>
      <c r="P86" s="82">
        <f>+ROUND((C14*G85),0)</f>
        <v>79</v>
      </c>
    </row>
    <row r="87" spans="1:16" ht="69.900000000000006" customHeight="1">
      <c r="A87" s="133"/>
      <c r="B87" s="130"/>
      <c r="C87" s="130"/>
      <c r="D87" s="135" t="s">
        <v>165</v>
      </c>
      <c r="E87" s="129" t="s">
        <v>92</v>
      </c>
      <c r="F87" s="141" t="s">
        <v>5</v>
      </c>
      <c r="G87" s="142">
        <v>2E-3</v>
      </c>
      <c r="H87" s="132" t="s">
        <v>17</v>
      </c>
      <c r="I87" s="31" t="s">
        <v>62</v>
      </c>
      <c r="J87" s="5" t="s">
        <v>61</v>
      </c>
      <c r="K87" s="2" t="s">
        <v>62</v>
      </c>
      <c r="L87" s="2" t="s">
        <v>62</v>
      </c>
      <c r="M87" s="119" t="s">
        <v>62</v>
      </c>
      <c r="N87" s="82">
        <f t="shared" si="3"/>
        <v>81</v>
      </c>
      <c r="P87" s="82">
        <f>+ROUND((C13*G87),0)</f>
        <v>81</v>
      </c>
    </row>
    <row r="88" spans="1:16" ht="69.900000000000006" customHeight="1">
      <c r="A88" s="133"/>
      <c r="B88" s="130"/>
      <c r="C88" s="130"/>
      <c r="D88" s="137"/>
      <c r="E88" s="131"/>
      <c r="F88" s="141"/>
      <c r="G88" s="143"/>
      <c r="H88" s="134"/>
      <c r="I88" s="31" t="s">
        <v>62</v>
      </c>
      <c r="J88" s="5" t="s">
        <v>9</v>
      </c>
      <c r="K88" s="2" t="s">
        <v>62</v>
      </c>
      <c r="L88" s="2" t="s">
        <v>62</v>
      </c>
      <c r="M88" s="119" t="s">
        <v>62</v>
      </c>
      <c r="N88" s="82">
        <f t="shared" si="3"/>
        <v>43</v>
      </c>
      <c r="P88" s="82">
        <f>+ROUND((C16*G87),0)</f>
        <v>43</v>
      </c>
    </row>
    <row r="89" spans="1:16" ht="69.900000000000006" customHeight="1">
      <c r="A89" s="133"/>
      <c r="B89" s="130"/>
      <c r="C89" s="130"/>
      <c r="D89" s="135" t="s">
        <v>168</v>
      </c>
      <c r="E89" s="129" t="s">
        <v>92</v>
      </c>
      <c r="F89" s="141" t="s">
        <v>5</v>
      </c>
      <c r="G89" s="142">
        <v>5.0000000000000001E-4</v>
      </c>
      <c r="H89" s="132" t="s">
        <v>17</v>
      </c>
      <c r="I89" s="31" t="s">
        <v>62</v>
      </c>
      <c r="J89" s="5" t="s">
        <v>61</v>
      </c>
      <c r="K89" s="2" t="s">
        <v>62</v>
      </c>
      <c r="L89" s="2" t="s">
        <v>62</v>
      </c>
      <c r="M89" s="119" t="s">
        <v>62</v>
      </c>
      <c r="N89" s="82">
        <f t="shared" si="3"/>
        <v>20</v>
      </c>
      <c r="P89" s="82">
        <f>+ROUND((C13*G89),0)</f>
        <v>20</v>
      </c>
    </row>
    <row r="90" spans="1:16" ht="69.900000000000006" customHeight="1">
      <c r="A90" s="133"/>
      <c r="B90" s="130"/>
      <c r="C90" s="130"/>
      <c r="D90" s="137"/>
      <c r="E90" s="131"/>
      <c r="F90" s="141"/>
      <c r="G90" s="143"/>
      <c r="H90" s="134"/>
      <c r="I90" s="31" t="s">
        <v>62</v>
      </c>
      <c r="J90" s="5" t="s">
        <v>9</v>
      </c>
      <c r="K90" s="2" t="s">
        <v>62</v>
      </c>
      <c r="L90" s="2" t="s">
        <v>62</v>
      </c>
      <c r="M90" s="119" t="s">
        <v>62</v>
      </c>
      <c r="N90" s="82">
        <f t="shared" si="3"/>
        <v>11</v>
      </c>
      <c r="P90" s="82">
        <f>+ROUND((C16*G89),0)</f>
        <v>11</v>
      </c>
    </row>
    <row r="91" spans="1:16" ht="69.900000000000006" customHeight="1">
      <c r="A91" s="133"/>
      <c r="B91" s="130"/>
      <c r="C91" s="130"/>
      <c r="D91" s="135" t="s">
        <v>164</v>
      </c>
      <c r="E91" s="129" t="s">
        <v>92</v>
      </c>
      <c r="F91" s="141" t="s">
        <v>5</v>
      </c>
      <c r="G91" s="142">
        <v>5.0000000000000001E-4</v>
      </c>
      <c r="H91" s="132" t="s">
        <v>17</v>
      </c>
      <c r="I91" s="31" t="s">
        <v>62</v>
      </c>
      <c r="J91" s="5" t="s">
        <v>61</v>
      </c>
      <c r="K91" s="2" t="s">
        <v>62</v>
      </c>
      <c r="L91" s="2" t="s">
        <v>62</v>
      </c>
      <c r="M91" s="119" t="s">
        <v>62</v>
      </c>
      <c r="N91" s="82">
        <f t="shared" si="3"/>
        <v>20</v>
      </c>
      <c r="P91" s="82">
        <f>+ROUND((C13*G91),0)</f>
        <v>20</v>
      </c>
    </row>
    <row r="92" spans="1:16" ht="69.900000000000006" customHeight="1">
      <c r="A92" s="133"/>
      <c r="B92" s="130"/>
      <c r="C92" s="130"/>
      <c r="D92" s="137"/>
      <c r="E92" s="131"/>
      <c r="F92" s="141"/>
      <c r="G92" s="143"/>
      <c r="H92" s="134"/>
      <c r="I92" s="31" t="s">
        <v>62</v>
      </c>
      <c r="J92" s="5" t="s">
        <v>9</v>
      </c>
      <c r="K92" s="2" t="s">
        <v>62</v>
      </c>
      <c r="L92" s="2" t="s">
        <v>62</v>
      </c>
      <c r="M92" s="119" t="s">
        <v>62</v>
      </c>
      <c r="N92" s="82">
        <f t="shared" si="3"/>
        <v>11</v>
      </c>
      <c r="P92" s="82">
        <f>+ROUND((C16*G91),0)</f>
        <v>11</v>
      </c>
    </row>
    <row r="93" spans="1:16" ht="69.900000000000006" customHeight="1">
      <c r="A93" s="133"/>
      <c r="B93" s="130"/>
      <c r="C93" s="130"/>
      <c r="D93" s="135" t="s">
        <v>167</v>
      </c>
      <c r="E93" s="129" t="s">
        <v>92</v>
      </c>
      <c r="F93" s="141" t="s">
        <v>5</v>
      </c>
      <c r="G93" s="142">
        <v>3.0000000000000001E-3</v>
      </c>
      <c r="H93" s="132" t="s">
        <v>17</v>
      </c>
      <c r="I93" s="31" t="s">
        <v>62</v>
      </c>
      <c r="J93" s="5" t="s">
        <v>61</v>
      </c>
      <c r="K93" s="2" t="s">
        <v>62</v>
      </c>
      <c r="L93" s="2" t="s">
        <v>62</v>
      </c>
      <c r="M93" s="119" t="s">
        <v>62</v>
      </c>
      <c r="N93" s="82">
        <f t="shared" si="3"/>
        <v>122</v>
      </c>
      <c r="P93" s="82">
        <f>+ROUND((C13*G93),0)</f>
        <v>122</v>
      </c>
    </row>
    <row r="94" spans="1:16" ht="69.900000000000006" customHeight="1">
      <c r="A94" s="134"/>
      <c r="B94" s="131"/>
      <c r="C94" s="131"/>
      <c r="D94" s="137"/>
      <c r="E94" s="131"/>
      <c r="F94" s="141"/>
      <c r="G94" s="143"/>
      <c r="H94" s="134"/>
      <c r="I94" s="31" t="s">
        <v>62</v>
      </c>
      <c r="J94" s="5" t="s">
        <v>9</v>
      </c>
      <c r="K94" s="2" t="s">
        <v>62</v>
      </c>
      <c r="L94" s="2" t="s">
        <v>62</v>
      </c>
      <c r="M94" s="119" t="s">
        <v>62</v>
      </c>
      <c r="N94" s="82">
        <f t="shared" si="3"/>
        <v>64</v>
      </c>
      <c r="P94" s="82">
        <f>+ROUND((C16*G93),0)</f>
        <v>64</v>
      </c>
    </row>
    <row r="95" spans="1:16" ht="108" customHeight="1">
      <c r="A95" s="16">
        <v>14</v>
      </c>
      <c r="B95" s="35" t="s">
        <v>127</v>
      </c>
      <c r="C95" s="48" t="s">
        <v>0</v>
      </c>
      <c r="D95" s="35" t="s">
        <v>58</v>
      </c>
      <c r="E95" s="47" t="s">
        <v>107</v>
      </c>
      <c r="F95" s="16" t="s">
        <v>4</v>
      </c>
      <c r="G95" s="17">
        <v>1</v>
      </c>
      <c r="H95" s="16" t="s">
        <v>18</v>
      </c>
      <c r="I95" s="31" t="s">
        <v>62</v>
      </c>
      <c r="J95" s="5" t="s">
        <v>68</v>
      </c>
      <c r="K95" s="2">
        <v>12</v>
      </c>
      <c r="L95" s="2" t="s">
        <v>62</v>
      </c>
      <c r="M95" s="119" t="s">
        <v>62</v>
      </c>
      <c r="N95" s="82">
        <f t="shared" si="3"/>
        <v>216</v>
      </c>
      <c r="P95" s="44">
        <f>+ROUND(C18*K95,0)</f>
        <v>216</v>
      </c>
    </row>
    <row r="96" spans="1:16" ht="14.25" customHeight="1">
      <c r="A96" s="132">
        <v>15</v>
      </c>
      <c r="B96" s="129" t="s">
        <v>43</v>
      </c>
      <c r="C96" s="129" t="s">
        <v>145</v>
      </c>
      <c r="D96" s="135" t="s">
        <v>146</v>
      </c>
      <c r="E96" s="129" t="s">
        <v>109</v>
      </c>
      <c r="F96" s="132" t="s">
        <v>5</v>
      </c>
      <c r="G96" s="17">
        <v>0.1</v>
      </c>
      <c r="H96" s="132" t="s">
        <v>17</v>
      </c>
      <c r="I96" s="132" t="s">
        <v>99</v>
      </c>
      <c r="J96" s="5" t="s">
        <v>61</v>
      </c>
      <c r="K96" s="2">
        <v>1</v>
      </c>
      <c r="L96" s="2" t="s">
        <v>62</v>
      </c>
      <c r="M96" s="119" t="s">
        <v>62</v>
      </c>
      <c r="N96" s="82">
        <f t="shared" si="3"/>
        <v>2</v>
      </c>
      <c r="P96" s="27">
        <f>+ROUND(+(C26*1)*G96,0)</f>
        <v>2</v>
      </c>
    </row>
    <row r="97" spans="1:16">
      <c r="A97" s="133"/>
      <c r="B97" s="130"/>
      <c r="C97" s="130"/>
      <c r="D97" s="136"/>
      <c r="E97" s="130"/>
      <c r="F97" s="133"/>
      <c r="G97" s="63">
        <v>1</v>
      </c>
      <c r="H97" s="133"/>
      <c r="I97" s="134"/>
      <c r="J97" s="5" t="s">
        <v>9</v>
      </c>
      <c r="K97" s="2">
        <v>1</v>
      </c>
      <c r="L97" s="2" t="s">
        <v>62</v>
      </c>
      <c r="M97" s="119" t="s">
        <v>62</v>
      </c>
      <c r="N97" s="82">
        <f t="shared" si="3"/>
        <v>1</v>
      </c>
      <c r="P97" s="27">
        <f>+ROUND(+(C27*1)*G97,0)</f>
        <v>1</v>
      </c>
    </row>
    <row r="98" spans="1:16">
      <c r="A98" s="133"/>
      <c r="B98" s="130"/>
      <c r="C98" s="130"/>
      <c r="D98" s="136"/>
      <c r="E98" s="130"/>
      <c r="F98" s="133"/>
      <c r="G98" s="17">
        <v>0.1</v>
      </c>
      <c r="H98" s="133"/>
      <c r="I98" s="132" t="s">
        <v>100</v>
      </c>
      <c r="J98" s="5" t="s">
        <v>61</v>
      </c>
      <c r="K98" s="2">
        <v>1</v>
      </c>
      <c r="L98" s="2" t="s">
        <v>62</v>
      </c>
      <c r="M98" s="119" t="s">
        <v>62</v>
      </c>
      <c r="N98" s="82">
        <f t="shared" si="3"/>
        <v>17</v>
      </c>
      <c r="P98" s="27">
        <f>+ROUND(+(C31*1)*G98,0)</f>
        <v>17</v>
      </c>
    </row>
    <row r="99" spans="1:16">
      <c r="A99" s="133"/>
      <c r="B99" s="130"/>
      <c r="C99" s="130"/>
      <c r="D99" s="136"/>
      <c r="E99" s="130"/>
      <c r="F99" s="133"/>
      <c r="G99" s="17">
        <v>0.1</v>
      </c>
      <c r="H99" s="133"/>
      <c r="I99" s="134"/>
      <c r="J99" s="5" t="s">
        <v>9</v>
      </c>
      <c r="K99" s="2">
        <v>1</v>
      </c>
      <c r="L99" s="2" t="s">
        <v>62</v>
      </c>
      <c r="M99" s="119" t="s">
        <v>62</v>
      </c>
      <c r="N99" s="82">
        <f t="shared" si="3"/>
        <v>2</v>
      </c>
      <c r="P99" s="27">
        <f>+(C32*1)*G99</f>
        <v>2</v>
      </c>
    </row>
    <row r="100" spans="1:16">
      <c r="A100" s="133"/>
      <c r="B100" s="130"/>
      <c r="C100" s="130"/>
      <c r="D100" s="136"/>
      <c r="E100" s="130"/>
      <c r="F100" s="133"/>
      <c r="G100" s="17">
        <v>0.1</v>
      </c>
      <c r="H100" s="133"/>
      <c r="I100" s="132" t="s">
        <v>101</v>
      </c>
      <c r="J100" s="5" t="s">
        <v>61</v>
      </c>
      <c r="K100" s="2">
        <v>1</v>
      </c>
      <c r="L100" s="2" t="s">
        <v>62</v>
      </c>
      <c r="M100" s="119" t="s">
        <v>62</v>
      </c>
      <c r="N100" s="82">
        <f t="shared" si="3"/>
        <v>91</v>
      </c>
      <c r="P100" s="27">
        <f>+ROUND(+(C36*1)*G100,0)</f>
        <v>91</v>
      </c>
    </row>
    <row r="101" spans="1:16">
      <c r="A101" s="133"/>
      <c r="B101" s="130"/>
      <c r="C101" s="130"/>
      <c r="D101" s="136"/>
      <c r="E101" s="130"/>
      <c r="F101" s="133"/>
      <c r="G101" s="17">
        <v>0.1</v>
      </c>
      <c r="H101" s="133"/>
      <c r="I101" s="134"/>
      <c r="J101" s="5" t="s">
        <v>9</v>
      </c>
      <c r="K101" s="2">
        <v>1</v>
      </c>
      <c r="L101" s="2" t="s">
        <v>62</v>
      </c>
      <c r="M101" s="119" t="s">
        <v>62</v>
      </c>
      <c r="N101" s="82">
        <f t="shared" si="3"/>
        <v>47</v>
      </c>
      <c r="P101" s="27">
        <f>+ROUND(+(C37*1)*G101,0)</f>
        <v>47</v>
      </c>
    </row>
    <row r="102" spans="1:16">
      <c r="A102" s="133"/>
      <c r="B102" s="130"/>
      <c r="C102" s="130"/>
      <c r="D102" s="136"/>
      <c r="E102" s="130"/>
      <c r="F102" s="133"/>
      <c r="G102" s="17">
        <v>0.1</v>
      </c>
      <c r="H102" s="133"/>
      <c r="I102" s="132" t="s">
        <v>102</v>
      </c>
      <c r="J102" s="5" t="s">
        <v>61</v>
      </c>
      <c r="K102" s="2">
        <v>1</v>
      </c>
      <c r="L102" s="2" t="s">
        <v>62</v>
      </c>
      <c r="M102" s="119" t="s">
        <v>62</v>
      </c>
      <c r="N102" s="82">
        <f t="shared" si="3"/>
        <v>29</v>
      </c>
      <c r="P102" s="27">
        <f>+ROUND(+(C41*1)*G102,0)</f>
        <v>29</v>
      </c>
    </row>
    <row r="103" spans="1:16" ht="42.75" customHeight="1">
      <c r="A103" s="134"/>
      <c r="B103" s="131"/>
      <c r="C103" s="131"/>
      <c r="D103" s="137"/>
      <c r="E103" s="131"/>
      <c r="F103" s="134"/>
      <c r="G103" s="17">
        <v>0.1</v>
      </c>
      <c r="H103" s="134"/>
      <c r="I103" s="134"/>
      <c r="J103" s="5" t="s">
        <v>9</v>
      </c>
      <c r="K103" s="2">
        <v>1</v>
      </c>
      <c r="L103" s="2" t="s">
        <v>62</v>
      </c>
      <c r="M103" s="119" t="s">
        <v>62</v>
      </c>
      <c r="N103" s="82">
        <f t="shared" si="3"/>
        <v>441</v>
      </c>
      <c r="P103" s="27">
        <f>+ROUND(+(C44*1)*G103,0)</f>
        <v>441</v>
      </c>
    </row>
    <row r="104" spans="1:16" ht="14.25" customHeight="1">
      <c r="A104" s="132">
        <v>16</v>
      </c>
      <c r="B104" s="129" t="s">
        <v>44</v>
      </c>
      <c r="C104" s="129" t="s">
        <v>147</v>
      </c>
      <c r="D104" s="138" t="s">
        <v>45</v>
      </c>
      <c r="E104" s="126" t="s">
        <v>110</v>
      </c>
      <c r="F104" s="140" t="s">
        <v>5</v>
      </c>
      <c r="G104" s="17">
        <v>0.05</v>
      </c>
      <c r="H104" s="132" t="s">
        <v>17</v>
      </c>
      <c r="I104" s="132" t="s">
        <v>99</v>
      </c>
      <c r="J104" s="5" t="s">
        <v>61</v>
      </c>
      <c r="K104" s="2" t="s">
        <v>78</v>
      </c>
      <c r="L104" s="2" t="s">
        <v>62</v>
      </c>
      <c r="M104" s="119" t="s">
        <v>62</v>
      </c>
      <c r="N104" s="82">
        <f t="shared" si="3"/>
        <v>1</v>
      </c>
      <c r="P104" s="27">
        <f>+ROUND(+(C26*1)*G104,0)</f>
        <v>1</v>
      </c>
    </row>
    <row r="105" spans="1:16">
      <c r="A105" s="133"/>
      <c r="B105" s="130"/>
      <c r="C105" s="130"/>
      <c r="D105" s="139"/>
      <c r="E105" s="127"/>
      <c r="F105" s="140"/>
      <c r="G105" s="63">
        <v>1</v>
      </c>
      <c r="H105" s="133"/>
      <c r="I105" s="134"/>
      <c r="J105" s="5" t="s">
        <v>9</v>
      </c>
      <c r="K105" s="2" t="s">
        <v>78</v>
      </c>
      <c r="L105" s="2" t="s">
        <v>62</v>
      </c>
      <c r="M105" s="119" t="s">
        <v>62</v>
      </c>
      <c r="N105" s="82">
        <f t="shared" si="3"/>
        <v>1</v>
      </c>
      <c r="P105" s="27">
        <f>+ROUND(+(C27*1)*G105,0)</f>
        <v>1</v>
      </c>
    </row>
    <row r="106" spans="1:16">
      <c r="A106" s="133"/>
      <c r="B106" s="130"/>
      <c r="C106" s="130"/>
      <c r="D106" s="139"/>
      <c r="E106" s="127"/>
      <c r="F106" s="140"/>
      <c r="G106" s="17">
        <v>0.05</v>
      </c>
      <c r="H106" s="133"/>
      <c r="I106" s="132" t="s">
        <v>100</v>
      </c>
      <c r="J106" s="5" t="s">
        <v>61</v>
      </c>
      <c r="K106" s="2" t="s">
        <v>78</v>
      </c>
      <c r="L106" s="2" t="s">
        <v>62</v>
      </c>
      <c r="M106" s="119" t="s">
        <v>62</v>
      </c>
      <c r="N106" s="82">
        <f t="shared" si="3"/>
        <v>9</v>
      </c>
      <c r="P106" s="27">
        <f>+(C31*1)*G106</f>
        <v>8.5500000000000007</v>
      </c>
    </row>
    <row r="107" spans="1:16">
      <c r="A107" s="133"/>
      <c r="B107" s="130"/>
      <c r="C107" s="130"/>
      <c r="D107" s="139"/>
      <c r="E107" s="127"/>
      <c r="F107" s="140"/>
      <c r="G107" s="17">
        <v>0.05</v>
      </c>
      <c r="H107" s="133"/>
      <c r="I107" s="134"/>
      <c r="J107" s="5" t="s">
        <v>9</v>
      </c>
      <c r="K107" s="2" t="s">
        <v>78</v>
      </c>
      <c r="L107" s="2" t="s">
        <v>62</v>
      </c>
      <c r="M107" s="119" t="s">
        <v>62</v>
      </c>
      <c r="N107" s="82">
        <f t="shared" si="3"/>
        <v>1</v>
      </c>
      <c r="P107" s="27">
        <f>+ROUND(+(C32*1)*G107,0)</f>
        <v>1</v>
      </c>
    </row>
    <row r="108" spans="1:16">
      <c r="A108" s="133"/>
      <c r="B108" s="130"/>
      <c r="C108" s="130"/>
      <c r="D108" s="139"/>
      <c r="E108" s="127"/>
      <c r="F108" s="140"/>
      <c r="G108" s="17">
        <v>0.05</v>
      </c>
      <c r="H108" s="133"/>
      <c r="I108" s="132" t="s">
        <v>101</v>
      </c>
      <c r="J108" s="5" t="s">
        <v>61</v>
      </c>
      <c r="K108" s="2" t="s">
        <v>78</v>
      </c>
      <c r="L108" s="2" t="s">
        <v>62</v>
      </c>
      <c r="M108" s="119" t="s">
        <v>62</v>
      </c>
      <c r="N108" s="82">
        <f t="shared" si="3"/>
        <v>46</v>
      </c>
      <c r="P108" s="27">
        <f>+ROUND(+(C36*1)*G108,0)</f>
        <v>46</v>
      </c>
    </row>
    <row r="109" spans="1:16">
      <c r="A109" s="133"/>
      <c r="B109" s="130"/>
      <c r="C109" s="130"/>
      <c r="D109" s="139"/>
      <c r="E109" s="127"/>
      <c r="F109" s="140"/>
      <c r="G109" s="17">
        <v>0.05</v>
      </c>
      <c r="H109" s="133"/>
      <c r="I109" s="134"/>
      <c r="J109" s="5" t="s">
        <v>9</v>
      </c>
      <c r="K109" s="2" t="s">
        <v>78</v>
      </c>
      <c r="L109" s="2" t="s">
        <v>62</v>
      </c>
      <c r="M109" s="119" t="s">
        <v>62</v>
      </c>
      <c r="N109" s="82">
        <f t="shared" ref="N109:N172" si="4">+ROUND(P109,0)</f>
        <v>23</v>
      </c>
      <c r="P109" s="27">
        <f>+ROUND(+(C37*1)*G109,0)</f>
        <v>23</v>
      </c>
    </row>
    <row r="110" spans="1:16">
      <c r="A110" s="133"/>
      <c r="B110" s="130"/>
      <c r="C110" s="130"/>
      <c r="D110" s="139"/>
      <c r="E110" s="127"/>
      <c r="F110" s="140"/>
      <c r="G110" s="17">
        <v>0.05</v>
      </c>
      <c r="H110" s="133"/>
      <c r="I110" s="132" t="s">
        <v>102</v>
      </c>
      <c r="J110" s="5" t="s">
        <v>61</v>
      </c>
      <c r="K110" s="2" t="s">
        <v>78</v>
      </c>
      <c r="L110" s="2" t="s">
        <v>62</v>
      </c>
      <c r="M110" s="119" t="s">
        <v>62</v>
      </c>
      <c r="N110" s="82">
        <f t="shared" si="4"/>
        <v>15</v>
      </c>
      <c r="P110" s="27">
        <f>+ROUND(+(C41*1)*G110,0)</f>
        <v>15</v>
      </c>
    </row>
    <row r="111" spans="1:16">
      <c r="A111" s="133"/>
      <c r="B111" s="130"/>
      <c r="C111" s="130"/>
      <c r="D111" s="152"/>
      <c r="E111" s="128"/>
      <c r="F111" s="140"/>
      <c r="G111" s="17">
        <v>0.05</v>
      </c>
      <c r="H111" s="134"/>
      <c r="I111" s="134"/>
      <c r="J111" s="5" t="s">
        <v>9</v>
      </c>
      <c r="K111" s="2" t="s">
        <v>78</v>
      </c>
      <c r="L111" s="2" t="s">
        <v>62</v>
      </c>
      <c r="M111" s="119" t="s">
        <v>62</v>
      </c>
      <c r="N111" s="82">
        <f t="shared" si="4"/>
        <v>221</v>
      </c>
      <c r="P111" s="27">
        <f>+ROUND(+(C44*1)*G111,0)</f>
        <v>221</v>
      </c>
    </row>
    <row r="112" spans="1:16" ht="14.25" customHeight="1">
      <c r="A112" s="133"/>
      <c r="B112" s="130"/>
      <c r="C112" s="130"/>
      <c r="D112" s="135" t="s">
        <v>148</v>
      </c>
      <c r="E112" s="126" t="s">
        <v>110</v>
      </c>
      <c r="F112" s="132" t="s">
        <v>5</v>
      </c>
      <c r="G112" s="17">
        <v>0.05</v>
      </c>
      <c r="H112" s="132" t="s">
        <v>17</v>
      </c>
      <c r="I112" s="132" t="s">
        <v>99</v>
      </c>
      <c r="J112" s="5" t="s">
        <v>61</v>
      </c>
      <c r="K112" s="2" t="s">
        <v>78</v>
      </c>
      <c r="L112" s="2" t="s">
        <v>62</v>
      </c>
      <c r="M112" s="119" t="s">
        <v>62</v>
      </c>
      <c r="N112" s="82">
        <f t="shared" si="4"/>
        <v>1</v>
      </c>
      <c r="P112" s="27">
        <f>+ROUND(+(C26*1)*G112,0)</f>
        <v>1</v>
      </c>
    </row>
    <row r="113" spans="1:16">
      <c r="A113" s="133"/>
      <c r="B113" s="130"/>
      <c r="C113" s="130"/>
      <c r="D113" s="136"/>
      <c r="E113" s="127"/>
      <c r="F113" s="133"/>
      <c r="G113" s="63">
        <v>1</v>
      </c>
      <c r="H113" s="133"/>
      <c r="I113" s="134"/>
      <c r="J113" s="5" t="s">
        <v>9</v>
      </c>
      <c r="K113" s="2" t="s">
        <v>78</v>
      </c>
      <c r="L113" s="2" t="s">
        <v>62</v>
      </c>
      <c r="M113" s="119" t="s">
        <v>62</v>
      </c>
      <c r="N113" s="82">
        <f t="shared" si="4"/>
        <v>1</v>
      </c>
      <c r="P113" s="27">
        <f>+ROUND(+(C27*1)*G113,0)</f>
        <v>1</v>
      </c>
    </row>
    <row r="114" spans="1:16">
      <c r="A114" s="133"/>
      <c r="B114" s="130"/>
      <c r="C114" s="130"/>
      <c r="D114" s="136"/>
      <c r="E114" s="127"/>
      <c r="F114" s="133"/>
      <c r="G114" s="17">
        <v>0.05</v>
      </c>
      <c r="H114" s="133"/>
      <c r="I114" s="132" t="s">
        <v>100</v>
      </c>
      <c r="J114" s="5" t="s">
        <v>61</v>
      </c>
      <c r="K114" s="2" t="s">
        <v>78</v>
      </c>
      <c r="L114" s="2" t="s">
        <v>62</v>
      </c>
      <c r="M114" s="119" t="s">
        <v>62</v>
      </c>
      <c r="N114" s="82">
        <f t="shared" si="4"/>
        <v>9</v>
      </c>
      <c r="P114" s="27">
        <f>+ROUND(+(C31*1)*G114,0)</f>
        <v>9</v>
      </c>
    </row>
    <row r="115" spans="1:16">
      <c r="A115" s="133"/>
      <c r="B115" s="130"/>
      <c r="C115" s="130"/>
      <c r="D115" s="136"/>
      <c r="E115" s="127"/>
      <c r="F115" s="133"/>
      <c r="G115" s="17">
        <v>0.05</v>
      </c>
      <c r="H115" s="133"/>
      <c r="I115" s="134"/>
      <c r="J115" s="5" t="s">
        <v>9</v>
      </c>
      <c r="K115" s="2" t="s">
        <v>78</v>
      </c>
      <c r="L115" s="2" t="s">
        <v>62</v>
      </c>
      <c r="M115" s="119" t="s">
        <v>62</v>
      </c>
      <c r="N115" s="82">
        <f t="shared" si="4"/>
        <v>1</v>
      </c>
      <c r="P115" s="27">
        <f>+ROUND(+(C32*1)*G115,0)</f>
        <v>1</v>
      </c>
    </row>
    <row r="116" spans="1:16">
      <c r="A116" s="133"/>
      <c r="B116" s="130"/>
      <c r="C116" s="130"/>
      <c r="D116" s="136"/>
      <c r="E116" s="127"/>
      <c r="F116" s="133"/>
      <c r="G116" s="17">
        <v>0.05</v>
      </c>
      <c r="H116" s="133"/>
      <c r="I116" s="132" t="s">
        <v>101</v>
      </c>
      <c r="J116" s="5" t="s">
        <v>61</v>
      </c>
      <c r="K116" s="2" t="s">
        <v>78</v>
      </c>
      <c r="L116" s="2" t="s">
        <v>62</v>
      </c>
      <c r="M116" s="119" t="s">
        <v>62</v>
      </c>
      <c r="N116" s="82">
        <f t="shared" si="4"/>
        <v>46</v>
      </c>
      <c r="P116" s="27">
        <f>+(C36*1)*G116</f>
        <v>45.7</v>
      </c>
    </row>
    <row r="117" spans="1:16">
      <c r="A117" s="133"/>
      <c r="B117" s="130"/>
      <c r="C117" s="130"/>
      <c r="D117" s="136"/>
      <c r="E117" s="127"/>
      <c r="F117" s="133"/>
      <c r="G117" s="17">
        <v>0.05</v>
      </c>
      <c r="H117" s="133"/>
      <c r="I117" s="134"/>
      <c r="J117" s="5" t="s">
        <v>9</v>
      </c>
      <c r="K117" s="2" t="s">
        <v>78</v>
      </c>
      <c r="L117" s="2" t="s">
        <v>62</v>
      </c>
      <c r="M117" s="119" t="s">
        <v>62</v>
      </c>
      <c r="N117" s="82">
        <f t="shared" si="4"/>
        <v>23</v>
      </c>
      <c r="P117" s="27">
        <f>+ROUND(+(C37*1)*G117,0)</f>
        <v>23</v>
      </c>
    </row>
    <row r="118" spans="1:16">
      <c r="A118" s="133"/>
      <c r="B118" s="130"/>
      <c r="C118" s="130"/>
      <c r="D118" s="136"/>
      <c r="E118" s="127"/>
      <c r="F118" s="133"/>
      <c r="G118" s="17">
        <v>0.05</v>
      </c>
      <c r="H118" s="133"/>
      <c r="I118" s="132" t="s">
        <v>102</v>
      </c>
      <c r="J118" s="5" t="s">
        <v>61</v>
      </c>
      <c r="K118" s="2" t="s">
        <v>78</v>
      </c>
      <c r="L118" s="2" t="s">
        <v>62</v>
      </c>
      <c r="M118" s="119" t="s">
        <v>62</v>
      </c>
      <c r="N118" s="82">
        <f t="shared" si="4"/>
        <v>15</v>
      </c>
      <c r="P118" s="27">
        <f>+ROUND(+(C41*1)*G118,0)</f>
        <v>15</v>
      </c>
    </row>
    <row r="119" spans="1:16" ht="50.25" customHeight="1">
      <c r="A119" s="134"/>
      <c r="B119" s="131"/>
      <c r="C119" s="131"/>
      <c r="D119" s="137"/>
      <c r="E119" s="128"/>
      <c r="F119" s="134"/>
      <c r="G119" s="17">
        <v>0.05</v>
      </c>
      <c r="H119" s="134"/>
      <c r="I119" s="134" t="s">
        <v>102</v>
      </c>
      <c r="J119" s="5" t="s">
        <v>9</v>
      </c>
      <c r="K119" s="2" t="s">
        <v>78</v>
      </c>
      <c r="L119" s="2" t="s">
        <v>62</v>
      </c>
      <c r="M119" s="119" t="s">
        <v>62</v>
      </c>
      <c r="N119" s="82">
        <f t="shared" si="4"/>
        <v>221</v>
      </c>
      <c r="P119" s="27">
        <f>+(C44*1)*G119</f>
        <v>220.5</v>
      </c>
    </row>
    <row r="120" spans="1:16" ht="23.25" customHeight="1">
      <c r="A120" s="132">
        <v>17</v>
      </c>
      <c r="B120" s="129" t="s">
        <v>46</v>
      </c>
      <c r="C120" s="129" t="s">
        <v>47</v>
      </c>
      <c r="D120" s="138" t="s">
        <v>173</v>
      </c>
      <c r="E120" s="129" t="s">
        <v>119</v>
      </c>
      <c r="F120" s="132" t="s">
        <v>14</v>
      </c>
      <c r="G120" s="17">
        <v>0.5</v>
      </c>
      <c r="H120" s="132" t="s">
        <v>17</v>
      </c>
      <c r="I120" s="132" t="s">
        <v>99</v>
      </c>
      <c r="J120" s="5" t="s">
        <v>61</v>
      </c>
      <c r="K120" s="2">
        <v>2</v>
      </c>
      <c r="L120" s="2">
        <v>2</v>
      </c>
      <c r="M120" s="119">
        <v>50</v>
      </c>
      <c r="N120" s="82">
        <f t="shared" si="4"/>
        <v>4</v>
      </c>
      <c r="P120" s="27">
        <f>+ROUND(+((C26*7)*K120)/M120,0)</f>
        <v>4</v>
      </c>
    </row>
    <row r="121" spans="1:16" ht="23.25" customHeight="1">
      <c r="A121" s="133"/>
      <c r="B121" s="130"/>
      <c r="C121" s="130"/>
      <c r="D121" s="139"/>
      <c r="E121" s="130"/>
      <c r="F121" s="133"/>
      <c r="G121" s="17">
        <v>0.5</v>
      </c>
      <c r="H121" s="133"/>
      <c r="I121" s="134"/>
      <c r="J121" s="5" t="s">
        <v>9</v>
      </c>
      <c r="K121" s="2">
        <v>2</v>
      </c>
      <c r="L121" s="2">
        <v>2</v>
      </c>
      <c r="M121" s="120">
        <v>7</v>
      </c>
      <c r="N121" s="82">
        <f t="shared" si="4"/>
        <v>2</v>
      </c>
      <c r="P121" s="27">
        <f>+ROUND(+((C27*7)*K121)/M121,0)</f>
        <v>2</v>
      </c>
    </row>
    <row r="122" spans="1:16" ht="23.25" customHeight="1">
      <c r="A122" s="133"/>
      <c r="B122" s="130"/>
      <c r="C122" s="130"/>
      <c r="D122" s="139"/>
      <c r="E122" s="130"/>
      <c r="F122" s="133"/>
      <c r="G122" s="17">
        <v>0.5</v>
      </c>
      <c r="H122" s="133"/>
      <c r="I122" s="132" t="s">
        <v>100</v>
      </c>
      <c r="J122" s="5" t="s">
        <v>61</v>
      </c>
      <c r="K122" s="2">
        <v>2</v>
      </c>
      <c r="L122" s="2">
        <v>2</v>
      </c>
      <c r="M122" s="119">
        <v>50</v>
      </c>
      <c r="N122" s="82">
        <f t="shared" si="4"/>
        <v>34</v>
      </c>
      <c r="P122" s="27">
        <f>+ROUND(+((C31*5)*K122)/M122,0)</f>
        <v>34</v>
      </c>
    </row>
    <row r="123" spans="1:16" ht="23.25" customHeight="1">
      <c r="A123" s="133"/>
      <c r="B123" s="130"/>
      <c r="C123" s="130"/>
      <c r="D123" s="139"/>
      <c r="E123" s="130"/>
      <c r="F123" s="133"/>
      <c r="G123" s="17">
        <v>0.5</v>
      </c>
      <c r="H123" s="133"/>
      <c r="I123" s="134"/>
      <c r="J123" s="5" t="s">
        <v>9</v>
      </c>
      <c r="K123" s="2">
        <v>2</v>
      </c>
      <c r="L123" s="2">
        <v>2</v>
      </c>
      <c r="M123" s="119">
        <v>50</v>
      </c>
      <c r="N123" s="82">
        <f t="shared" si="4"/>
        <v>4</v>
      </c>
      <c r="P123" s="27">
        <f>+ROUND(+((C32*5)*K123)/M123,0)</f>
        <v>4</v>
      </c>
    </row>
    <row r="124" spans="1:16" ht="23.25" customHeight="1">
      <c r="A124" s="133"/>
      <c r="B124" s="130"/>
      <c r="C124" s="130"/>
      <c r="D124" s="139"/>
      <c r="E124" s="130"/>
      <c r="F124" s="133"/>
      <c r="G124" s="17">
        <v>0.5</v>
      </c>
      <c r="H124" s="133"/>
      <c r="I124" s="132" t="s">
        <v>101</v>
      </c>
      <c r="J124" s="5" t="s">
        <v>61</v>
      </c>
      <c r="K124" s="2">
        <v>2</v>
      </c>
      <c r="L124" s="2">
        <v>2</v>
      </c>
      <c r="M124" s="119">
        <v>50</v>
      </c>
      <c r="N124" s="82">
        <f t="shared" si="4"/>
        <v>110</v>
      </c>
      <c r="P124" s="27">
        <f>+((C36*3)*K124)/M124</f>
        <v>109.68</v>
      </c>
    </row>
    <row r="125" spans="1:16" ht="23.25" customHeight="1">
      <c r="A125" s="133"/>
      <c r="B125" s="130"/>
      <c r="C125" s="130"/>
      <c r="D125" s="139"/>
      <c r="E125" s="130"/>
      <c r="F125" s="133"/>
      <c r="G125" s="17">
        <v>0.5</v>
      </c>
      <c r="H125" s="133"/>
      <c r="I125" s="134"/>
      <c r="J125" s="5" t="s">
        <v>9</v>
      </c>
      <c r="K125" s="2">
        <v>2</v>
      </c>
      <c r="L125" s="2">
        <v>2</v>
      </c>
      <c r="M125" s="119">
        <v>50</v>
      </c>
      <c r="N125" s="82">
        <f t="shared" si="4"/>
        <v>56</v>
      </c>
      <c r="P125" s="27">
        <f>+ROUND(+((C37*3)*K125)/M125,0)</f>
        <v>56</v>
      </c>
    </row>
    <row r="126" spans="1:16" ht="23.25" customHeight="1">
      <c r="A126" s="133"/>
      <c r="B126" s="130"/>
      <c r="C126" s="130"/>
      <c r="D126" s="139"/>
      <c r="E126" s="130"/>
      <c r="F126" s="133"/>
      <c r="G126" s="17">
        <v>0.5</v>
      </c>
      <c r="H126" s="133"/>
      <c r="I126" s="132" t="s">
        <v>102</v>
      </c>
      <c r="J126" s="5" t="s">
        <v>61</v>
      </c>
      <c r="K126" s="2">
        <v>1</v>
      </c>
      <c r="L126" s="2">
        <v>2</v>
      </c>
      <c r="M126" s="119">
        <v>50</v>
      </c>
      <c r="N126" s="82">
        <f t="shared" si="4"/>
        <v>6</v>
      </c>
      <c r="P126" s="27">
        <f>+ROUND(+((C41*1)*K126)/M126,0)</f>
        <v>6</v>
      </c>
    </row>
    <row r="127" spans="1:16" ht="28.5" customHeight="1">
      <c r="A127" s="133"/>
      <c r="B127" s="130"/>
      <c r="C127" s="130"/>
      <c r="D127" s="139"/>
      <c r="E127" s="130"/>
      <c r="F127" s="133"/>
      <c r="G127" s="17">
        <v>0.5</v>
      </c>
      <c r="H127" s="134"/>
      <c r="I127" s="134" t="s">
        <v>102</v>
      </c>
      <c r="J127" s="5" t="s">
        <v>9</v>
      </c>
      <c r="K127" s="2">
        <v>1</v>
      </c>
      <c r="L127" s="2">
        <v>2</v>
      </c>
      <c r="M127" s="119">
        <v>50</v>
      </c>
      <c r="N127" s="82">
        <f t="shared" si="4"/>
        <v>88</v>
      </c>
      <c r="P127" s="27">
        <f>+ROUND(+((C44*1)*K127)/M127,0)</f>
        <v>88</v>
      </c>
    </row>
    <row r="128" spans="1:16" ht="14.25" customHeight="1">
      <c r="A128" s="132"/>
      <c r="B128" s="129" t="s">
        <v>48</v>
      </c>
      <c r="C128" s="129" t="s">
        <v>49</v>
      </c>
      <c r="D128" s="135" t="s">
        <v>149</v>
      </c>
      <c r="E128" s="129" t="s">
        <v>120</v>
      </c>
      <c r="F128" s="132" t="s">
        <v>5</v>
      </c>
      <c r="G128" s="17">
        <v>0.3</v>
      </c>
      <c r="H128" s="132" t="s">
        <v>17</v>
      </c>
      <c r="I128" s="132" t="s">
        <v>99</v>
      </c>
      <c r="J128" s="5" t="s">
        <v>61</v>
      </c>
      <c r="K128" s="2">
        <v>1</v>
      </c>
      <c r="L128" s="2" t="s">
        <v>62</v>
      </c>
      <c r="M128" s="119" t="s">
        <v>62</v>
      </c>
      <c r="N128" s="82">
        <f t="shared" si="4"/>
        <v>5</v>
      </c>
      <c r="P128" s="27">
        <f>+ROUND(+(C26*G128)*K128,0)</f>
        <v>5</v>
      </c>
    </row>
    <row r="129" spans="1:16" ht="14.25" customHeight="1">
      <c r="A129" s="133"/>
      <c r="B129" s="130"/>
      <c r="C129" s="130"/>
      <c r="D129" s="136"/>
      <c r="E129" s="130"/>
      <c r="F129" s="133"/>
      <c r="G129" s="17">
        <v>0.3</v>
      </c>
      <c r="H129" s="133"/>
      <c r="I129" s="134"/>
      <c r="J129" s="5" t="s">
        <v>9</v>
      </c>
      <c r="K129" s="2">
        <v>1</v>
      </c>
      <c r="L129" s="2" t="s">
        <v>62</v>
      </c>
      <c r="M129" s="119" t="s">
        <v>62</v>
      </c>
      <c r="N129" s="82">
        <f t="shared" si="4"/>
        <v>0</v>
      </c>
      <c r="P129" s="27">
        <f>+(C27*G129)*K129</f>
        <v>0.3</v>
      </c>
    </row>
    <row r="130" spans="1:16" ht="14.25" customHeight="1">
      <c r="A130" s="133"/>
      <c r="B130" s="130"/>
      <c r="C130" s="130"/>
      <c r="D130" s="136"/>
      <c r="E130" s="130"/>
      <c r="F130" s="133"/>
      <c r="G130" s="17">
        <v>0.3</v>
      </c>
      <c r="H130" s="133"/>
      <c r="I130" s="132" t="s">
        <v>100</v>
      </c>
      <c r="J130" s="5" t="s">
        <v>61</v>
      </c>
      <c r="K130" s="2">
        <v>1</v>
      </c>
      <c r="L130" s="2" t="s">
        <v>62</v>
      </c>
      <c r="M130" s="119" t="s">
        <v>62</v>
      </c>
      <c r="N130" s="82">
        <f t="shared" si="4"/>
        <v>51</v>
      </c>
      <c r="P130" s="27">
        <f>+ROUND(+(C31*G130)*K130,0)</f>
        <v>51</v>
      </c>
    </row>
    <row r="131" spans="1:16" ht="14.25" customHeight="1">
      <c r="A131" s="133"/>
      <c r="B131" s="130"/>
      <c r="C131" s="130"/>
      <c r="D131" s="136"/>
      <c r="E131" s="130"/>
      <c r="F131" s="133"/>
      <c r="G131" s="17">
        <v>0.3</v>
      </c>
      <c r="H131" s="133"/>
      <c r="I131" s="134"/>
      <c r="J131" s="5" t="s">
        <v>9</v>
      </c>
      <c r="K131" s="2">
        <v>1</v>
      </c>
      <c r="L131" s="2" t="s">
        <v>62</v>
      </c>
      <c r="M131" s="119" t="s">
        <v>62</v>
      </c>
      <c r="N131" s="82">
        <f t="shared" si="4"/>
        <v>6</v>
      </c>
      <c r="P131" s="27">
        <f>ROUND(+(C32*G131)*K131,0)</f>
        <v>6</v>
      </c>
    </row>
    <row r="132" spans="1:16" ht="14.25" customHeight="1">
      <c r="A132" s="133"/>
      <c r="B132" s="130"/>
      <c r="C132" s="130"/>
      <c r="D132" s="136"/>
      <c r="E132" s="130"/>
      <c r="F132" s="133"/>
      <c r="G132" s="17">
        <v>0.3</v>
      </c>
      <c r="H132" s="133"/>
      <c r="I132" s="132" t="s">
        <v>101</v>
      </c>
      <c r="J132" s="5" t="s">
        <v>61</v>
      </c>
      <c r="K132" s="2">
        <v>1</v>
      </c>
      <c r="L132" s="2" t="s">
        <v>62</v>
      </c>
      <c r="M132" s="119" t="s">
        <v>62</v>
      </c>
      <c r="N132" s="82">
        <f t="shared" si="4"/>
        <v>274</v>
      </c>
      <c r="P132" s="27">
        <f>+ROUND(+(C36*G132)*K132,0)</f>
        <v>274</v>
      </c>
    </row>
    <row r="133" spans="1:16" ht="14.25" customHeight="1">
      <c r="A133" s="133"/>
      <c r="B133" s="130"/>
      <c r="C133" s="130"/>
      <c r="D133" s="136"/>
      <c r="E133" s="130"/>
      <c r="F133" s="133"/>
      <c r="G133" s="17">
        <v>0.3</v>
      </c>
      <c r="H133" s="133"/>
      <c r="I133" s="134"/>
      <c r="J133" s="5" t="s">
        <v>9</v>
      </c>
      <c r="K133" s="2">
        <v>1</v>
      </c>
      <c r="L133" s="2" t="s">
        <v>62</v>
      </c>
      <c r="M133" s="119" t="s">
        <v>62</v>
      </c>
      <c r="N133" s="82">
        <f t="shared" si="4"/>
        <v>140</v>
      </c>
      <c r="P133" s="27">
        <f>+ROUND(+(C37*G133)*K133,0)</f>
        <v>140</v>
      </c>
    </row>
    <row r="134" spans="1:16" ht="14.25" customHeight="1">
      <c r="A134" s="133"/>
      <c r="B134" s="130"/>
      <c r="C134" s="130"/>
      <c r="D134" s="136"/>
      <c r="E134" s="130"/>
      <c r="F134" s="133"/>
      <c r="G134" s="17">
        <v>0.3</v>
      </c>
      <c r="H134" s="133"/>
      <c r="I134" s="132" t="s">
        <v>102</v>
      </c>
      <c r="J134" s="5" t="s">
        <v>61</v>
      </c>
      <c r="K134" s="2">
        <v>1</v>
      </c>
      <c r="L134" s="2" t="s">
        <v>62</v>
      </c>
      <c r="M134" s="119" t="s">
        <v>62</v>
      </c>
      <c r="N134" s="82">
        <f t="shared" si="4"/>
        <v>88</v>
      </c>
      <c r="P134" s="27">
        <f>+ROUND(+(C41*G134)*K134,0)</f>
        <v>88</v>
      </c>
    </row>
    <row r="135" spans="1:16" ht="15" customHeight="1">
      <c r="A135" s="133"/>
      <c r="B135" s="130"/>
      <c r="C135" s="130"/>
      <c r="D135" s="136"/>
      <c r="E135" s="130"/>
      <c r="F135" s="133"/>
      <c r="G135" s="17">
        <v>0.3</v>
      </c>
      <c r="H135" s="133"/>
      <c r="I135" s="134" t="s">
        <v>102</v>
      </c>
      <c r="J135" s="5" t="s">
        <v>9</v>
      </c>
      <c r="K135" s="2">
        <v>1</v>
      </c>
      <c r="L135" s="2" t="s">
        <v>62</v>
      </c>
      <c r="M135" s="119" t="s">
        <v>62</v>
      </c>
      <c r="N135" s="82">
        <f t="shared" si="4"/>
        <v>1323</v>
      </c>
      <c r="P135" s="27">
        <f>+ROUND(+(C42*G135)*K135,0)</f>
        <v>1323</v>
      </c>
    </row>
    <row r="136" spans="1:16" ht="14.25" customHeight="1">
      <c r="A136" s="133"/>
      <c r="B136" s="130"/>
      <c r="C136" s="130"/>
      <c r="D136" s="136"/>
      <c r="E136" s="129" t="s">
        <v>121</v>
      </c>
      <c r="F136" s="132" t="s">
        <v>5</v>
      </c>
      <c r="G136" s="17">
        <v>0.3</v>
      </c>
      <c r="H136" s="132" t="s">
        <v>17</v>
      </c>
      <c r="I136" s="132" t="s">
        <v>99</v>
      </c>
      <c r="J136" s="5" t="s">
        <v>61</v>
      </c>
      <c r="K136" s="2">
        <v>1</v>
      </c>
      <c r="L136" s="2" t="s">
        <v>62</v>
      </c>
      <c r="M136" s="119" t="s">
        <v>62</v>
      </c>
      <c r="N136" s="82">
        <f t="shared" si="4"/>
        <v>5</v>
      </c>
      <c r="P136" s="27">
        <f>+ROUND(+(C26*G136)*K136,0)</f>
        <v>5</v>
      </c>
    </row>
    <row r="137" spans="1:16" ht="14.25" customHeight="1">
      <c r="A137" s="133"/>
      <c r="B137" s="130"/>
      <c r="C137" s="130"/>
      <c r="D137" s="136"/>
      <c r="E137" s="130"/>
      <c r="F137" s="133"/>
      <c r="G137" s="63">
        <v>1</v>
      </c>
      <c r="H137" s="133"/>
      <c r="I137" s="134"/>
      <c r="J137" s="5" t="s">
        <v>9</v>
      </c>
      <c r="K137" s="2">
        <v>1</v>
      </c>
      <c r="L137" s="2" t="s">
        <v>62</v>
      </c>
      <c r="M137" s="119" t="s">
        <v>62</v>
      </c>
      <c r="N137" s="82">
        <f t="shared" si="4"/>
        <v>1</v>
      </c>
      <c r="P137" s="27">
        <f>ROUND(+(C27*G137)*K137,0)</f>
        <v>1</v>
      </c>
    </row>
    <row r="138" spans="1:16" ht="14.25" customHeight="1">
      <c r="A138" s="133"/>
      <c r="B138" s="130"/>
      <c r="C138" s="130"/>
      <c r="D138" s="136"/>
      <c r="E138" s="130"/>
      <c r="F138" s="133"/>
      <c r="G138" s="17">
        <v>0.3</v>
      </c>
      <c r="H138" s="133"/>
      <c r="I138" s="132" t="s">
        <v>100</v>
      </c>
      <c r="J138" s="5" t="s">
        <v>61</v>
      </c>
      <c r="K138" s="2">
        <v>1</v>
      </c>
      <c r="L138" s="2" t="s">
        <v>62</v>
      </c>
      <c r="M138" s="119" t="s">
        <v>62</v>
      </c>
      <c r="N138" s="82">
        <f t="shared" si="4"/>
        <v>51</v>
      </c>
      <c r="P138" s="27">
        <f>+ROUND(+(C31*G138)*K138,0)</f>
        <v>51</v>
      </c>
    </row>
    <row r="139" spans="1:16" ht="14.25" customHeight="1">
      <c r="A139" s="133"/>
      <c r="B139" s="130"/>
      <c r="C139" s="130"/>
      <c r="D139" s="136"/>
      <c r="E139" s="130"/>
      <c r="F139" s="133"/>
      <c r="G139" s="17">
        <v>0.3</v>
      </c>
      <c r="H139" s="133"/>
      <c r="I139" s="134"/>
      <c r="J139" s="5" t="s">
        <v>9</v>
      </c>
      <c r="K139" s="2">
        <v>1</v>
      </c>
      <c r="L139" s="2" t="s">
        <v>62</v>
      </c>
      <c r="M139" s="119" t="s">
        <v>62</v>
      </c>
      <c r="N139" s="82">
        <f t="shared" si="4"/>
        <v>6</v>
      </c>
      <c r="P139" s="27">
        <f>+(C32*G139)*K139</f>
        <v>6</v>
      </c>
    </row>
    <row r="140" spans="1:16" ht="14.25" customHeight="1">
      <c r="A140" s="133"/>
      <c r="B140" s="130"/>
      <c r="C140" s="130"/>
      <c r="D140" s="136"/>
      <c r="E140" s="130"/>
      <c r="F140" s="133"/>
      <c r="G140" s="17">
        <v>0.3</v>
      </c>
      <c r="H140" s="133"/>
      <c r="I140" s="132" t="s">
        <v>101</v>
      </c>
      <c r="J140" s="5" t="s">
        <v>61</v>
      </c>
      <c r="K140" s="2">
        <v>1</v>
      </c>
      <c r="L140" s="2" t="s">
        <v>62</v>
      </c>
      <c r="M140" s="119" t="s">
        <v>62</v>
      </c>
      <c r="N140" s="82">
        <f t="shared" si="4"/>
        <v>274</v>
      </c>
      <c r="P140" s="27">
        <f>+ROUND(+(C36*G140)*K140,0)</f>
        <v>274</v>
      </c>
    </row>
    <row r="141" spans="1:16" ht="14.25" customHeight="1">
      <c r="A141" s="133"/>
      <c r="B141" s="130"/>
      <c r="C141" s="130"/>
      <c r="D141" s="136"/>
      <c r="E141" s="130"/>
      <c r="F141" s="133"/>
      <c r="G141" s="17">
        <v>0.3</v>
      </c>
      <c r="H141" s="133"/>
      <c r="I141" s="134"/>
      <c r="J141" s="5" t="s">
        <v>9</v>
      </c>
      <c r="K141" s="2">
        <v>1</v>
      </c>
      <c r="L141" s="2" t="s">
        <v>62</v>
      </c>
      <c r="M141" s="119" t="s">
        <v>62</v>
      </c>
      <c r="N141" s="82">
        <f t="shared" si="4"/>
        <v>140</v>
      </c>
      <c r="P141" s="27">
        <f>+(C37*G141)*K141</f>
        <v>140.4</v>
      </c>
    </row>
    <row r="142" spans="1:16" ht="14.25" customHeight="1">
      <c r="A142" s="133"/>
      <c r="B142" s="130"/>
      <c r="C142" s="130"/>
      <c r="D142" s="136"/>
      <c r="E142" s="130"/>
      <c r="F142" s="133"/>
      <c r="G142" s="17">
        <v>0.3</v>
      </c>
      <c r="H142" s="133"/>
      <c r="I142" s="132" t="s">
        <v>102</v>
      </c>
      <c r="J142" s="5" t="s">
        <v>61</v>
      </c>
      <c r="K142" s="2">
        <v>1</v>
      </c>
      <c r="L142" s="2" t="s">
        <v>62</v>
      </c>
      <c r="M142" s="119" t="s">
        <v>62</v>
      </c>
      <c r="N142" s="82">
        <f t="shared" si="4"/>
        <v>88</v>
      </c>
      <c r="P142" s="27">
        <f>+ROUND(+(C41*G142)*K142,0)</f>
        <v>88</v>
      </c>
    </row>
    <row r="143" spans="1:16" ht="15" customHeight="1">
      <c r="A143" s="134"/>
      <c r="B143" s="131"/>
      <c r="C143" s="131"/>
      <c r="D143" s="137"/>
      <c r="E143" s="130"/>
      <c r="F143" s="133"/>
      <c r="G143" s="17">
        <v>0.3</v>
      </c>
      <c r="H143" s="133"/>
      <c r="I143" s="134" t="s">
        <v>102</v>
      </c>
      <c r="J143" s="5" t="s">
        <v>9</v>
      </c>
      <c r="K143" s="2">
        <v>1</v>
      </c>
      <c r="L143" s="2" t="s">
        <v>62</v>
      </c>
      <c r="M143" s="119" t="s">
        <v>62</v>
      </c>
      <c r="N143" s="82">
        <f t="shared" si="4"/>
        <v>1323</v>
      </c>
      <c r="P143" s="27">
        <f>ROUND(+(C44*G143)*K143,0)</f>
        <v>1323</v>
      </c>
    </row>
    <row r="144" spans="1:16" ht="14.25" customHeight="1">
      <c r="A144" s="132">
        <v>19</v>
      </c>
      <c r="B144" s="129" t="s">
        <v>50</v>
      </c>
      <c r="C144" s="126" t="s">
        <v>175</v>
      </c>
      <c r="D144" s="138" t="s">
        <v>174</v>
      </c>
      <c r="E144" s="129" t="s">
        <v>108</v>
      </c>
      <c r="F144" s="132" t="s">
        <v>5</v>
      </c>
      <c r="G144" s="17">
        <v>0.2</v>
      </c>
      <c r="H144" s="132" t="s">
        <v>17</v>
      </c>
      <c r="I144" s="132" t="s">
        <v>99</v>
      </c>
      <c r="J144" s="5" t="s">
        <v>61</v>
      </c>
      <c r="K144" s="2">
        <v>1</v>
      </c>
      <c r="L144" s="2" t="s">
        <v>62</v>
      </c>
      <c r="M144" s="119" t="s">
        <v>62</v>
      </c>
      <c r="N144" s="82">
        <f>+ROUND(P144,0)</f>
        <v>3</v>
      </c>
      <c r="P144" s="27">
        <f>ROUND(+(C26*G144)*K144,0)</f>
        <v>3</v>
      </c>
    </row>
    <row r="145" spans="1:16">
      <c r="A145" s="133"/>
      <c r="B145" s="130"/>
      <c r="C145" s="127"/>
      <c r="D145" s="139"/>
      <c r="E145" s="130"/>
      <c r="F145" s="133"/>
      <c r="G145" s="63">
        <v>1</v>
      </c>
      <c r="H145" s="133"/>
      <c r="I145" s="134"/>
      <c r="J145" s="5" t="s">
        <v>9</v>
      </c>
      <c r="K145" s="2">
        <v>1</v>
      </c>
      <c r="L145" s="2" t="s">
        <v>62</v>
      </c>
      <c r="M145" s="119" t="s">
        <v>62</v>
      </c>
      <c r="N145" s="82">
        <f t="shared" si="4"/>
        <v>1</v>
      </c>
      <c r="P145" s="27">
        <f>ROUND(+(C27*G145)*K145,0)</f>
        <v>1</v>
      </c>
    </row>
    <row r="146" spans="1:16">
      <c r="A146" s="133"/>
      <c r="B146" s="130"/>
      <c r="C146" s="127"/>
      <c r="D146" s="139"/>
      <c r="E146" s="130"/>
      <c r="F146" s="133"/>
      <c r="G146" s="17">
        <v>0.2</v>
      </c>
      <c r="H146" s="133"/>
      <c r="I146" s="132" t="s">
        <v>100</v>
      </c>
      <c r="J146" s="5" t="s">
        <v>61</v>
      </c>
      <c r="K146" s="2">
        <v>1</v>
      </c>
      <c r="L146" s="2" t="s">
        <v>62</v>
      </c>
      <c r="M146" s="119" t="s">
        <v>62</v>
      </c>
      <c r="N146" s="82">
        <f t="shared" si="4"/>
        <v>34</v>
      </c>
      <c r="P146" s="27">
        <f>ROUND(+(C31*G146)*K146,0)</f>
        <v>34</v>
      </c>
    </row>
    <row r="147" spans="1:16">
      <c r="A147" s="133"/>
      <c r="B147" s="130"/>
      <c r="C147" s="127"/>
      <c r="D147" s="139"/>
      <c r="E147" s="130"/>
      <c r="F147" s="133"/>
      <c r="G147" s="17">
        <v>0.2</v>
      </c>
      <c r="H147" s="133"/>
      <c r="I147" s="134"/>
      <c r="J147" s="5" t="s">
        <v>9</v>
      </c>
      <c r="K147" s="2">
        <v>1</v>
      </c>
      <c r="L147" s="2" t="s">
        <v>62</v>
      </c>
      <c r="M147" s="119" t="s">
        <v>62</v>
      </c>
      <c r="N147" s="82">
        <f t="shared" si="4"/>
        <v>4</v>
      </c>
      <c r="P147" s="27">
        <f>+ROUND(+(C32*G147)*K147,0)</f>
        <v>4</v>
      </c>
    </row>
    <row r="148" spans="1:16">
      <c r="A148" s="133"/>
      <c r="B148" s="130"/>
      <c r="C148" s="127"/>
      <c r="D148" s="139"/>
      <c r="E148" s="130"/>
      <c r="F148" s="133"/>
      <c r="G148" s="17">
        <v>0.2</v>
      </c>
      <c r="H148" s="133"/>
      <c r="I148" s="132" t="s">
        <v>101</v>
      </c>
      <c r="J148" s="5" t="s">
        <v>61</v>
      </c>
      <c r="K148" s="2">
        <v>1</v>
      </c>
      <c r="L148" s="2" t="s">
        <v>62</v>
      </c>
      <c r="M148" s="119" t="s">
        <v>62</v>
      </c>
      <c r="N148" s="82">
        <f t="shared" si="4"/>
        <v>183</v>
      </c>
      <c r="P148" s="27">
        <f>+(C36*G148)*K148</f>
        <v>182.8</v>
      </c>
    </row>
    <row r="149" spans="1:16">
      <c r="A149" s="133"/>
      <c r="B149" s="130"/>
      <c r="C149" s="127"/>
      <c r="D149" s="139"/>
      <c r="E149" s="130"/>
      <c r="F149" s="133"/>
      <c r="G149" s="17">
        <v>0.2</v>
      </c>
      <c r="H149" s="133"/>
      <c r="I149" s="134"/>
      <c r="J149" s="5" t="s">
        <v>9</v>
      </c>
      <c r="K149" s="2">
        <v>1</v>
      </c>
      <c r="L149" s="2" t="s">
        <v>62</v>
      </c>
      <c r="M149" s="119" t="s">
        <v>62</v>
      </c>
      <c r="N149" s="82">
        <f t="shared" si="4"/>
        <v>94</v>
      </c>
      <c r="P149" s="27">
        <f>+ROUND(+(C37*G149)*K149,0)</f>
        <v>94</v>
      </c>
    </row>
    <row r="150" spans="1:16">
      <c r="A150" s="133"/>
      <c r="B150" s="130"/>
      <c r="C150" s="127"/>
      <c r="D150" s="139"/>
      <c r="E150" s="130"/>
      <c r="F150" s="133"/>
      <c r="G150" s="17">
        <v>0.2</v>
      </c>
      <c r="H150" s="133"/>
      <c r="I150" s="132" t="s">
        <v>102</v>
      </c>
      <c r="J150" s="5" t="s">
        <v>61</v>
      </c>
      <c r="K150" s="2">
        <v>1</v>
      </c>
      <c r="L150" s="2" t="s">
        <v>62</v>
      </c>
      <c r="M150" s="119" t="s">
        <v>62</v>
      </c>
      <c r="N150" s="82">
        <f t="shared" si="4"/>
        <v>59</v>
      </c>
      <c r="P150" s="27">
        <f>+ROUND(+(C41*G150)*K150,0)</f>
        <v>59</v>
      </c>
    </row>
    <row r="151" spans="1:16">
      <c r="A151" s="134"/>
      <c r="B151" s="131"/>
      <c r="C151" s="128"/>
      <c r="D151" s="152"/>
      <c r="E151" s="131"/>
      <c r="F151" s="134"/>
      <c r="G151" s="17">
        <v>0.2</v>
      </c>
      <c r="H151" s="134"/>
      <c r="I151" s="134" t="s">
        <v>102</v>
      </c>
      <c r="J151" s="5" t="s">
        <v>9</v>
      </c>
      <c r="K151" s="2">
        <v>1</v>
      </c>
      <c r="L151" s="2" t="s">
        <v>62</v>
      </c>
      <c r="M151" s="119" t="s">
        <v>62</v>
      </c>
      <c r="N151" s="82">
        <f t="shared" si="4"/>
        <v>882</v>
      </c>
      <c r="P151" s="27">
        <f>ROUND(+(C44*G151)*K151,0)</f>
        <v>882</v>
      </c>
    </row>
    <row r="152" spans="1:16" ht="14.25" customHeight="1">
      <c r="A152" s="132">
        <v>20</v>
      </c>
      <c r="B152" s="129" t="s">
        <v>51</v>
      </c>
      <c r="C152" s="126" t="s">
        <v>176</v>
      </c>
      <c r="D152" s="135" t="s">
        <v>125</v>
      </c>
      <c r="E152" s="129" t="s">
        <v>93</v>
      </c>
      <c r="F152" s="140" t="s">
        <v>15</v>
      </c>
      <c r="G152" s="46">
        <v>0.1</v>
      </c>
      <c r="H152" s="140" t="s">
        <v>17</v>
      </c>
      <c r="I152" s="132" t="s">
        <v>99</v>
      </c>
      <c r="J152" s="5" t="s">
        <v>61</v>
      </c>
      <c r="K152" s="2">
        <v>1</v>
      </c>
      <c r="L152" s="2" t="s">
        <v>62</v>
      </c>
      <c r="M152" s="119" t="s">
        <v>62</v>
      </c>
      <c r="N152" s="82">
        <f t="shared" si="4"/>
        <v>9</v>
      </c>
      <c r="P152" s="27">
        <f>+ROUND(+(C26*G152)*6,0)</f>
        <v>9</v>
      </c>
    </row>
    <row r="153" spans="1:16">
      <c r="A153" s="133"/>
      <c r="B153" s="130"/>
      <c r="C153" s="127"/>
      <c r="D153" s="136"/>
      <c r="E153" s="130"/>
      <c r="F153" s="140"/>
      <c r="G153" s="46">
        <v>0.1</v>
      </c>
      <c r="H153" s="140"/>
      <c r="I153" s="134"/>
      <c r="J153" s="5" t="s">
        <v>9</v>
      </c>
      <c r="K153" s="2">
        <v>1</v>
      </c>
      <c r="L153" s="2" t="s">
        <v>62</v>
      </c>
      <c r="M153" s="119" t="s">
        <v>62</v>
      </c>
      <c r="N153" s="82">
        <f t="shared" si="4"/>
        <v>1</v>
      </c>
      <c r="P153" s="27">
        <f>+ROUND(+(C27*G153)*6,0)</f>
        <v>1</v>
      </c>
    </row>
    <row r="154" spans="1:16">
      <c r="A154" s="133"/>
      <c r="B154" s="130"/>
      <c r="C154" s="127"/>
      <c r="D154" s="136"/>
      <c r="E154" s="130"/>
      <c r="F154" s="140"/>
      <c r="G154" s="46">
        <v>0.1</v>
      </c>
      <c r="H154" s="140"/>
      <c r="I154" s="132" t="s">
        <v>100</v>
      </c>
      <c r="J154" s="5" t="s">
        <v>61</v>
      </c>
      <c r="K154" s="2">
        <v>1</v>
      </c>
      <c r="L154" s="2" t="s">
        <v>62</v>
      </c>
      <c r="M154" s="119" t="s">
        <v>62</v>
      </c>
      <c r="N154" s="82">
        <f t="shared" si="4"/>
        <v>103</v>
      </c>
      <c r="O154" s="27">
        <f>+(C31*G154)*6</f>
        <v>102.60000000000001</v>
      </c>
      <c r="P154" s="27">
        <f>+ROUND(O154,0)</f>
        <v>103</v>
      </c>
    </row>
    <row r="155" spans="1:16">
      <c r="A155" s="133"/>
      <c r="B155" s="130"/>
      <c r="C155" s="127"/>
      <c r="D155" s="136"/>
      <c r="E155" s="130"/>
      <c r="F155" s="140"/>
      <c r="G155" s="46">
        <v>0.1</v>
      </c>
      <c r="H155" s="140"/>
      <c r="I155" s="134"/>
      <c r="J155" s="5" t="s">
        <v>9</v>
      </c>
      <c r="K155" s="2">
        <v>1</v>
      </c>
      <c r="L155" s="2" t="s">
        <v>62</v>
      </c>
      <c r="M155" s="119" t="s">
        <v>62</v>
      </c>
      <c r="N155" s="82">
        <f t="shared" si="4"/>
        <v>12</v>
      </c>
      <c r="O155" s="27">
        <f>+(C32*G155)*6</f>
        <v>12</v>
      </c>
      <c r="P155" s="27">
        <f t="shared" ref="P155:P198" si="5">ROUND(O155,0)</f>
        <v>12</v>
      </c>
    </row>
    <row r="156" spans="1:16">
      <c r="A156" s="133"/>
      <c r="B156" s="130"/>
      <c r="C156" s="127"/>
      <c r="D156" s="136"/>
      <c r="E156" s="130"/>
      <c r="F156" s="140"/>
      <c r="G156" s="46">
        <v>0.1</v>
      </c>
      <c r="H156" s="140"/>
      <c r="I156" s="132" t="s">
        <v>101</v>
      </c>
      <c r="J156" s="5" t="s">
        <v>61</v>
      </c>
      <c r="K156" s="2">
        <v>1</v>
      </c>
      <c r="L156" s="2" t="s">
        <v>62</v>
      </c>
      <c r="M156" s="119" t="s">
        <v>62</v>
      </c>
      <c r="N156" s="82">
        <f t="shared" si="4"/>
        <v>548</v>
      </c>
      <c r="O156" s="27">
        <f>+(C36*G156)*6</f>
        <v>548.40000000000009</v>
      </c>
      <c r="P156" s="27">
        <f t="shared" si="5"/>
        <v>548</v>
      </c>
    </row>
    <row r="157" spans="1:16">
      <c r="A157" s="133"/>
      <c r="B157" s="130"/>
      <c r="C157" s="127"/>
      <c r="D157" s="136"/>
      <c r="E157" s="130"/>
      <c r="F157" s="140"/>
      <c r="G157" s="46">
        <v>0.1</v>
      </c>
      <c r="H157" s="140"/>
      <c r="I157" s="134"/>
      <c r="J157" s="5" t="s">
        <v>9</v>
      </c>
      <c r="K157" s="2">
        <v>1</v>
      </c>
      <c r="L157" s="2" t="s">
        <v>62</v>
      </c>
      <c r="M157" s="119" t="s">
        <v>62</v>
      </c>
      <c r="N157" s="82">
        <f t="shared" si="4"/>
        <v>281</v>
      </c>
      <c r="O157" s="27">
        <f>+(C37*G157)*6</f>
        <v>280.8</v>
      </c>
      <c r="P157" s="27">
        <f t="shared" si="5"/>
        <v>281</v>
      </c>
    </row>
    <row r="158" spans="1:16">
      <c r="A158" s="133"/>
      <c r="B158" s="130"/>
      <c r="C158" s="127"/>
      <c r="D158" s="136"/>
      <c r="E158" s="130"/>
      <c r="F158" s="140"/>
      <c r="G158" s="46">
        <v>0.1</v>
      </c>
      <c r="H158" s="140"/>
      <c r="I158" s="132" t="s">
        <v>102</v>
      </c>
      <c r="J158" s="5" t="s">
        <v>61</v>
      </c>
      <c r="K158" s="2">
        <v>1</v>
      </c>
      <c r="L158" s="2" t="s">
        <v>62</v>
      </c>
      <c r="M158" s="119" t="s">
        <v>62</v>
      </c>
      <c r="N158" s="82">
        <f t="shared" si="4"/>
        <v>176</v>
      </c>
      <c r="O158" s="27">
        <f>+(C41*G158)*6</f>
        <v>176.4</v>
      </c>
      <c r="P158" s="27">
        <f t="shared" si="5"/>
        <v>176</v>
      </c>
    </row>
    <row r="159" spans="1:16">
      <c r="A159" s="133"/>
      <c r="B159" s="130"/>
      <c r="C159" s="127"/>
      <c r="D159" s="137"/>
      <c r="E159" s="131"/>
      <c r="F159" s="140"/>
      <c r="G159" s="46">
        <v>0.1</v>
      </c>
      <c r="H159" s="140"/>
      <c r="I159" s="134"/>
      <c r="J159" s="5" t="s">
        <v>9</v>
      </c>
      <c r="K159" s="2">
        <v>1</v>
      </c>
      <c r="L159" s="2" t="s">
        <v>62</v>
      </c>
      <c r="M159" s="119" t="s">
        <v>62</v>
      </c>
      <c r="N159" s="82">
        <f t="shared" si="4"/>
        <v>2646</v>
      </c>
      <c r="O159" s="27">
        <f>+(C44*G159)*6</f>
        <v>2646</v>
      </c>
      <c r="P159" s="27">
        <f t="shared" si="5"/>
        <v>2646</v>
      </c>
    </row>
    <row r="160" spans="1:16" ht="14.25" customHeight="1">
      <c r="A160" s="133"/>
      <c r="B160" s="130"/>
      <c r="C160" s="127"/>
      <c r="D160" s="129" t="s">
        <v>52</v>
      </c>
      <c r="E160" s="129" t="s">
        <v>93</v>
      </c>
      <c r="F160" s="132" t="s">
        <v>15</v>
      </c>
      <c r="G160" s="46">
        <v>0.1</v>
      </c>
      <c r="H160" s="140" t="s">
        <v>17</v>
      </c>
      <c r="I160" s="132" t="s">
        <v>99</v>
      </c>
      <c r="J160" s="5" t="s">
        <v>61</v>
      </c>
      <c r="K160" s="2">
        <v>1</v>
      </c>
      <c r="L160" s="2" t="s">
        <v>62</v>
      </c>
      <c r="M160" s="119" t="s">
        <v>62</v>
      </c>
      <c r="N160" s="82">
        <f t="shared" si="4"/>
        <v>15</v>
      </c>
      <c r="O160" s="27">
        <f>+(C26*G160)*10</f>
        <v>15</v>
      </c>
      <c r="P160" s="27">
        <f t="shared" si="5"/>
        <v>15</v>
      </c>
    </row>
    <row r="161" spans="1:16">
      <c r="A161" s="133"/>
      <c r="B161" s="130"/>
      <c r="C161" s="127"/>
      <c r="D161" s="130"/>
      <c r="E161" s="130"/>
      <c r="F161" s="133"/>
      <c r="G161" s="46">
        <v>0.1</v>
      </c>
      <c r="H161" s="140"/>
      <c r="I161" s="134"/>
      <c r="J161" s="5" t="s">
        <v>9</v>
      </c>
      <c r="K161" s="2">
        <v>1</v>
      </c>
      <c r="L161" s="2" t="s">
        <v>62</v>
      </c>
      <c r="M161" s="119" t="s">
        <v>62</v>
      </c>
      <c r="N161" s="82">
        <f t="shared" si="4"/>
        <v>1</v>
      </c>
      <c r="O161" s="27">
        <f>+(C27*G161)*10</f>
        <v>1</v>
      </c>
      <c r="P161" s="27">
        <f t="shared" si="5"/>
        <v>1</v>
      </c>
    </row>
    <row r="162" spans="1:16">
      <c r="A162" s="133"/>
      <c r="B162" s="130"/>
      <c r="C162" s="127"/>
      <c r="D162" s="130"/>
      <c r="E162" s="130"/>
      <c r="F162" s="133"/>
      <c r="G162" s="46">
        <v>0.1</v>
      </c>
      <c r="H162" s="140"/>
      <c r="I162" s="132" t="s">
        <v>100</v>
      </c>
      <c r="J162" s="5" t="s">
        <v>61</v>
      </c>
      <c r="K162" s="2">
        <v>1</v>
      </c>
      <c r="L162" s="2" t="s">
        <v>62</v>
      </c>
      <c r="M162" s="119" t="s">
        <v>62</v>
      </c>
      <c r="N162" s="82">
        <f t="shared" si="4"/>
        <v>171</v>
      </c>
      <c r="O162" s="27">
        <f>+(C31*G162)*10</f>
        <v>171</v>
      </c>
      <c r="P162" s="27">
        <f t="shared" si="5"/>
        <v>171</v>
      </c>
    </row>
    <row r="163" spans="1:16">
      <c r="A163" s="133"/>
      <c r="B163" s="130"/>
      <c r="C163" s="127"/>
      <c r="D163" s="130"/>
      <c r="E163" s="130"/>
      <c r="F163" s="133"/>
      <c r="G163" s="46">
        <v>0.1</v>
      </c>
      <c r="H163" s="140"/>
      <c r="I163" s="134"/>
      <c r="J163" s="5" t="s">
        <v>9</v>
      </c>
      <c r="K163" s="2">
        <v>1</v>
      </c>
      <c r="L163" s="2" t="s">
        <v>62</v>
      </c>
      <c r="M163" s="119" t="s">
        <v>62</v>
      </c>
      <c r="N163" s="82">
        <f t="shared" si="4"/>
        <v>20</v>
      </c>
      <c r="O163" s="27">
        <f>+(C32*G163)*10</f>
        <v>20</v>
      </c>
      <c r="P163" s="27">
        <f t="shared" si="5"/>
        <v>20</v>
      </c>
    </row>
    <row r="164" spans="1:16">
      <c r="A164" s="133"/>
      <c r="B164" s="130"/>
      <c r="C164" s="127"/>
      <c r="D164" s="130"/>
      <c r="E164" s="130"/>
      <c r="F164" s="133"/>
      <c r="G164" s="46">
        <v>0.1</v>
      </c>
      <c r="H164" s="140"/>
      <c r="I164" s="132" t="s">
        <v>101</v>
      </c>
      <c r="J164" s="5" t="s">
        <v>61</v>
      </c>
      <c r="K164" s="2">
        <v>1</v>
      </c>
      <c r="L164" s="2" t="s">
        <v>62</v>
      </c>
      <c r="M164" s="119" t="s">
        <v>62</v>
      </c>
      <c r="N164" s="82">
        <f t="shared" si="4"/>
        <v>914</v>
      </c>
      <c r="O164" s="27">
        <f>+(C36*G164)*10</f>
        <v>914</v>
      </c>
      <c r="P164" s="27">
        <f t="shared" si="5"/>
        <v>914</v>
      </c>
    </row>
    <row r="165" spans="1:16">
      <c r="A165" s="133"/>
      <c r="B165" s="130"/>
      <c r="C165" s="127"/>
      <c r="D165" s="130"/>
      <c r="E165" s="130"/>
      <c r="F165" s="133"/>
      <c r="G165" s="46">
        <v>0.1</v>
      </c>
      <c r="H165" s="140"/>
      <c r="I165" s="134"/>
      <c r="J165" s="5" t="s">
        <v>9</v>
      </c>
      <c r="K165" s="2">
        <v>1</v>
      </c>
      <c r="L165" s="2" t="s">
        <v>62</v>
      </c>
      <c r="M165" s="119" t="s">
        <v>62</v>
      </c>
      <c r="N165" s="82">
        <f t="shared" si="4"/>
        <v>468</v>
      </c>
      <c r="O165" s="27">
        <f>+(C37*G165)*10</f>
        <v>468.00000000000006</v>
      </c>
      <c r="P165" s="27">
        <f t="shared" si="5"/>
        <v>468</v>
      </c>
    </row>
    <row r="166" spans="1:16">
      <c r="A166" s="133"/>
      <c r="B166" s="130"/>
      <c r="C166" s="127"/>
      <c r="D166" s="130"/>
      <c r="E166" s="130"/>
      <c r="F166" s="133"/>
      <c r="G166" s="46">
        <v>0.1</v>
      </c>
      <c r="H166" s="140"/>
      <c r="I166" s="132" t="s">
        <v>102</v>
      </c>
      <c r="J166" s="5" t="s">
        <v>61</v>
      </c>
      <c r="K166" s="2">
        <v>1</v>
      </c>
      <c r="L166" s="2" t="s">
        <v>62</v>
      </c>
      <c r="M166" s="119" t="s">
        <v>62</v>
      </c>
      <c r="N166" s="82">
        <f t="shared" si="4"/>
        <v>294</v>
      </c>
      <c r="O166" s="27">
        <f>+(C41*G166)*10</f>
        <v>294</v>
      </c>
      <c r="P166" s="27">
        <f t="shared" si="5"/>
        <v>294</v>
      </c>
    </row>
    <row r="167" spans="1:16">
      <c r="A167" s="133"/>
      <c r="B167" s="130"/>
      <c r="C167" s="127"/>
      <c r="D167" s="131"/>
      <c r="E167" s="131"/>
      <c r="F167" s="134"/>
      <c r="G167" s="46">
        <v>0.1</v>
      </c>
      <c r="H167" s="140"/>
      <c r="I167" s="134"/>
      <c r="J167" s="5" t="s">
        <v>9</v>
      </c>
      <c r="K167" s="2">
        <v>1</v>
      </c>
      <c r="L167" s="2" t="s">
        <v>62</v>
      </c>
      <c r="M167" s="119" t="s">
        <v>62</v>
      </c>
      <c r="N167" s="82">
        <f t="shared" si="4"/>
        <v>4410</v>
      </c>
      <c r="O167" s="27">
        <f>+(C44*G167)*10</f>
        <v>4410</v>
      </c>
      <c r="P167" s="27">
        <f t="shared" si="5"/>
        <v>4410</v>
      </c>
    </row>
    <row r="168" spans="1:16" ht="15" customHeight="1">
      <c r="A168" s="133"/>
      <c r="B168" s="130"/>
      <c r="C168" s="127"/>
      <c r="D168" s="129" t="s">
        <v>150</v>
      </c>
      <c r="E168" s="129" t="s">
        <v>93</v>
      </c>
      <c r="F168" s="132" t="s">
        <v>15</v>
      </c>
      <c r="G168" s="46">
        <v>0.1</v>
      </c>
      <c r="H168" s="140" t="s">
        <v>17</v>
      </c>
      <c r="I168" s="132" t="s">
        <v>99</v>
      </c>
      <c r="J168" s="5" t="s">
        <v>61</v>
      </c>
      <c r="K168" s="2">
        <v>1</v>
      </c>
      <c r="L168" s="2" t="s">
        <v>62</v>
      </c>
      <c r="M168" s="119" t="s">
        <v>62</v>
      </c>
      <c r="N168" s="82">
        <f t="shared" si="4"/>
        <v>8</v>
      </c>
      <c r="O168" s="27">
        <f>+(C26*G168)*5</f>
        <v>7.5</v>
      </c>
      <c r="P168" s="27">
        <f t="shared" si="5"/>
        <v>8</v>
      </c>
    </row>
    <row r="169" spans="1:16" ht="15" customHeight="1">
      <c r="A169" s="133"/>
      <c r="B169" s="130"/>
      <c r="C169" s="127"/>
      <c r="D169" s="130"/>
      <c r="E169" s="130"/>
      <c r="F169" s="133"/>
      <c r="G169" s="46">
        <v>0.1</v>
      </c>
      <c r="H169" s="140"/>
      <c r="I169" s="134"/>
      <c r="J169" s="5" t="s">
        <v>9</v>
      </c>
      <c r="K169" s="2">
        <v>1</v>
      </c>
      <c r="L169" s="2" t="s">
        <v>62</v>
      </c>
      <c r="M169" s="119" t="s">
        <v>62</v>
      </c>
      <c r="N169" s="82">
        <f t="shared" si="4"/>
        <v>1</v>
      </c>
      <c r="O169" s="27">
        <f>+(C27*G169)*5</f>
        <v>0.5</v>
      </c>
      <c r="P169" s="27">
        <f t="shared" si="5"/>
        <v>1</v>
      </c>
    </row>
    <row r="170" spans="1:16" ht="15" customHeight="1">
      <c r="A170" s="133"/>
      <c r="B170" s="130"/>
      <c r="C170" s="127"/>
      <c r="D170" s="130"/>
      <c r="E170" s="130"/>
      <c r="F170" s="133"/>
      <c r="G170" s="46">
        <v>0.1</v>
      </c>
      <c r="H170" s="140"/>
      <c r="I170" s="132" t="s">
        <v>100</v>
      </c>
      <c r="J170" s="5" t="s">
        <v>61</v>
      </c>
      <c r="K170" s="2">
        <v>1</v>
      </c>
      <c r="L170" s="2" t="s">
        <v>62</v>
      </c>
      <c r="M170" s="119" t="s">
        <v>62</v>
      </c>
      <c r="N170" s="82">
        <f t="shared" si="4"/>
        <v>86</v>
      </c>
      <c r="O170" s="27">
        <f>+(C31*G170)*5</f>
        <v>85.5</v>
      </c>
      <c r="P170" s="27">
        <f t="shared" si="5"/>
        <v>86</v>
      </c>
    </row>
    <row r="171" spans="1:16" ht="15" customHeight="1">
      <c r="A171" s="133"/>
      <c r="B171" s="130"/>
      <c r="C171" s="127"/>
      <c r="D171" s="130"/>
      <c r="E171" s="130"/>
      <c r="F171" s="133"/>
      <c r="G171" s="46">
        <v>0.1</v>
      </c>
      <c r="H171" s="140"/>
      <c r="I171" s="134"/>
      <c r="J171" s="5" t="s">
        <v>9</v>
      </c>
      <c r="K171" s="2">
        <v>1</v>
      </c>
      <c r="L171" s="2" t="s">
        <v>62</v>
      </c>
      <c r="M171" s="119" t="s">
        <v>62</v>
      </c>
      <c r="N171" s="82">
        <f t="shared" si="4"/>
        <v>10</v>
      </c>
      <c r="O171" s="27">
        <f>+(C32*G171)*5</f>
        <v>10</v>
      </c>
      <c r="P171" s="27">
        <f t="shared" si="5"/>
        <v>10</v>
      </c>
    </row>
    <row r="172" spans="1:16" ht="15" customHeight="1">
      <c r="A172" s="133"/>
      <c r="B172" s="130"/>
      <c r="C172" s="127"/>
      <c r="D172" s="130"/>
      <c r="E172" s="130"/>
      <c r="F172" s="133"/>
      <c r="G172" s="46">
        <v>0.1</v>
      </c>
      <c r="H172" s="140"/>
      <c r="I172" s="132" t="s">
        <v>101</v>
      </c>
      <c r="J172" s="5" t="s">
        <v>61</v>
      </c>
      <c r="K172" s="2">
        <v>1</v>
      </c>
      <c r="L172" s="2" t="s">
        <v>62</v>
      </c>
      <c r="M172" s="119" t="s">
        <v>62</v>
      </c>
      <c r="N172" s="82">
        <f t="shared" si="4"/>
        <v>457</v>
      </c>
      <c r="O172" s="27">
        <f>+(C36*G172)*5</f>
        <v>457</v>
      </c>
      <c r="P172" s="27">
        <f t="shared" si="5"/>
        <v>457</v>
      </c>
    </row>
    <row r="173" spans="1:16" ht="15" customHeight="1">
      <c r="A173" s="133"/>
      <c r="B173" s="130"/>
      <c r="C173" s="127"/>
      <c r="D173" s="130"/>
      <c r="E173" s="130"/>
      <c r="F173" s="133"/>
      <c r="G173" s="46">
        <v>0.1</v>
      </c>
      <c r="H173" s="140"/>
      <c r="I173" s="134"/>
      <c r="J173" s="5" t="s">
        <v>9</v>
      </c>
      <c r="K173" s="2">
        <v>1</v>
      </c>
      <c r="L173" s="2" t="s">
        <v>62</v>
      </c>
      <c r="M173" s="119" t="s">
        <v>62</v>
      </c>
      <c r="N173" s="82">
        <f t="shared" ref="N173:N198" si="6">+ROUND(P173,0)</f>
        <v>234</v>
      </c>
      <c r="O173" s="27">
        <f>+(C37*G173)*5</f>
        <v>234.00000000000003</v>
      </c>
      <c r="P173" s="27">
        <f t="shared" si="5"/>
        <v>234</v>
      </c>
    </row>
    <row r="174" spans="1:16" ht="15" customHeight="1">
      <c r="A174" s="133"/>
      <c r="B174" s="130"/>
      <c r="C174" s="127"/>
      <c r="D174" s="130"/>
      <c r="E174" s="130"/>
      <c r="F174" s="133"/>
      <c r="G174" s="46">
        <v>0.1</v>
      </c>
      <c r="H174" s="140"/>
      <c r="I174" s="132" t="s">
        <v>102</v>
      </c>
      <c r="J174" s="5" t="s">
        <v>61</v>
      </c>
      <c r="K174" s="2">
        <v>1</v>
      </c>
      <c r="L174" s="2" t="s">
        <v>62</v>
      </c>
      <c r="M174" s="119" t="s">
        <v>62</v>
      </c>
      <c r="N174" s="82">
        <f t="shared" si="6"/>
        <v>147</v>
      </c>
      <c r="O174" s="27">
        <f>+(C41*G174)*5</f>
        <v>147</v>
      </c>
      <c r="P174" s="27">
        <f t="shared" si="5"/>
        <v>147</v>
      </c>
    </row>
    <row r="175" spans="1:16" ht="22.5" customHeight="1">
      <c r="A175" s="134"/>
      <c r="B175" s="131"/>
      <c r="C175" s="128"/>
      <c r="D175" s="131"/>
      <c r="E175" s="131"/>
      <c r="F175" s="134"/>
      <c r="G175" s="46">
        <v>0.1</v>
      </c>
      <c r="H175" s="140"/>
      <c r="I175" s="134"/>
      <c r="J175" s="5" t="s">
        <v>9</v>
      </c>
      <c r="K175" s="2">
        <v>1</v>
      </c>
      <c r="L175" s="2" t="s">
        <v>62</v>
      </c>
      <c r="M175" s="119" t="s">
        <v>62</v>
      </c>
      <c r="N175" s="82">
        <f t="shared" si="6"/>
        <v>2205</v>
      </c>
      <c r="O175" s="27">
        <f>+(C44*G175)*5</f>
        <v>2205</v>
      </c>
      <c r="P175" s="27">
        <f t="shared" si="5"/>
        <v>2205</v>
      </c>
    </row>
    <row r="176" spans="1:16" ht="69.75" customHeight="1">
      <c r="A176" s="132">
        <v>21</v>
      </c>
      <c r="B176" s="129" t="s">
        <v>53</v>
      </c>
      <c r="C176" s="126" t="s">
        <v>152</v>
      </c>
      <c r="D176" s="138" t="s">
        <v>155</v>
      </c>
      <c r="E176" s="126" t="s">
        <v>108</v>
      </c>
      <c r="F176" s="140" t="s">
        <v>14</v>
      </c>
      <c r="G176" s="46">
        <v>0.01</v>
      </c>
      <c r="H176" s="132" t="s">
        <v>17</v>
      </c>
      <c r="I176" s="2" t="s">
        <v>62</v>
      </c>
      <c r="J176" s="5" t="s">
        <v>61</v>
      </c>
      <c r="K176" s="2">
        <v>1</v>
      </c>
      <c r="L176" s="2" t="s">
        <v>62</v>
      </c>
      <c r="M176" s="119" t="s">
        <v>62</v>
      </c>
      <c r="N176" s="82">
        <f t="shared" si="6"/>
        <v>406</v>
      </c>
      <c r="O176" s="27">
        <f>+ROUND((C13*G176)*K176,0)</f>
        <v>406</v>
      </c>
      <c r="P176" s="27">
        <f t="shared" si="5"/>
        <v>406</v>
      </c>
    </row>
    <row r="177" spans="1:16" ht="92.25" customHeight="1">
      <c r="A177" s="133"/>
      <c r="B177" s="130"/>
      <c r="C177" s="127"/>
      <c r="D177" s="139"/>
      <c r="E177" s="127"/>
      <c r="F177" s="140"/>
      <c r="G177" s="46">
        <v>0.01</v>
      </c>
      <c r="H177" s="134"/>
      <c r="I177" s="2" t="s">
        <v>62</v>
      </c>
      <c r="J177" s="5" t="s">
        <v>9</v>
      </c>
      <c r="K177" s="2">
        <v>1</v>
      </c>
      <c r="L177" s="2" t="s">
        <v>62</v>
      </c>
      <c r="M177" s="119" t="s">
        <v>62</v>
      </c>
      <c r="N177" s="82">
        <f t="shared" si="6"/>
        <v>213</v>
      </c>
      <c r="O177" s="27">
        <f>+ROUND((C16*G177)*K177,0)</f>
        <v>213</v>
      </c>
      <c r="P177" s="27">
        <f t="shared" si="5"/>
        <v>213</v>
      </c>
    </row>
    <row r="178" spans="1:16" ht="69.75" customHeight="1">
      <c r="A178" s="133"/>
      <c r="B178" s="130"/>
      <c r="C178" s="126" t="s">
        <v>153</v>
      </c>
      <c r="D178" s="138" t="s">
        <v>154</v>
      </c>
      <c r="E178" s="126" t="s">
        <v>108</v>
      </c>
      <c r="F178" s="140" t="s">
        <v>14</v>
      </c>
      <c r="G178" s="46">
        <v>0.01</v>
      </c>
      <c r="H178" s="132" t="s">
        <v>17</v>
      </c>
      <c r="I178" s="2" t="s">
        <v>62</v>
      </c>
      <c r="J178" s="5" t="s">
        <v>61</v>
      </c>
      <c r="K178" s="2">
        <v>1</v>
      </c>
      <c r="L178" s="2" t="s">
        <v>62</v>
      </c>
      <c r="M178" s="119" t="s">
        <v>62</v>
      </c>
      <c r="N178" s="82">
        <f t="shared" si="6"/>
        <v>406</v>
      </c>
      <c r="O178" s="27">
        <f>+ROUND((C13*G178)*K178,0)</f>
        <v>406</v>
      </c>
      <c r="P178" s="27">
        <f t="shared" si="5"/>
        <v>406</v>
      </c>
    </row>
    <row r="179" spans="1:16" ht="78" customHeight="1">
      <c r="A179" s="133"/>
      <c r="B179" s="130"/>
      <c r="C179" s="127"/>
      <c r="D179" s="139"/>
      <c r="E179" s="127"/>
      <c r="F179" s="140"/>
      <c r="G179" s="46">
        <v>0.01</v>
      </c>
      <c r="H179" s="134"/>
      <c r="I179" s="2" t="s">
        <v>62</v>
      </c>
      <c r="J179" s="5" t="s">
        <v>9</v>
      </c>
      <c r="K179" s="2">
        <v>1</v>
      </c>
      <c r="L179" s="2" t="s">
        <v>62</v>
      </c>
      <c r="M179" s="119" t="s">
        <v>62</v>
      </c>
      <c r="N179" s="82">
        <f t="shared" si="6"/>
        <v>213</v>
      </c>
      <c r="O179" s="27">
        <f>+ROUND((C16*G179)*K179,0)</f>
        <v>213</v>
      </c>
      <c r="P179" s="27">
        <f t="shared" si="5"/>
        <v>213</v>
      </c>
    </row>
    <row r="180" spans="1:16" ht="69.75" customHeight="1">
      <c r="A180" s="133"/>
      <c r="B180" s="130"/>
      <c r="C180" s="126" t="s">
        <v>151</v>
      </c>
      <c r="D180" s="138" t="s">
        <v>156</v>
      </c>
      <c r="E180" s="126" t="s">
        <v>108</v>
      </c>
      <c r="F180" s="140" t="s">
        <v>14</v>
      </c>
      <c r="G180" s="46">
        <v>0.01</v>
      </c>
      <c r="H180" s="132" t="s">
        <v>17</v>
      </c>
      <c r="I180" s="2" t="s">
        <v>62</v>
      </c>
      <c r="J180" s="5" t="s">
        <v>61</v>
      </c>
      <c r="K180" s="2">
        <v>1</v>
      </c>
      <c r="L180" s="2" t="s">
        <v>62</v>
      </c>
      <c r="M180" s="119" t="s">
        <v>62</v>
      </c>
      <c r="N180" s="82">
        <f t="shared" si="6"/>
        <v>406</v>
      </c>
      <c r="O180" s="27">
        <f>+ROUND((C13*G180)*K180,0)</f>
        <v>406</v>
      </c>
      <c r="P180" s="27">
        <f t="shared" si="5"/>
        <v>406</v>
      </c>
    </row>
    <row r="181" spans="1:16" ht="87.75" customHeight="1">
      <c r="A181" s="134"/>
      <c r="B181" s="130"/>
      <c r="C181" s="127"/>
      <c r="D181" s="139"/>
      <c r="E181" s="127"/>
      <c r="F181" s="140"/>
      <c r="G181" s="46">
        <v>0.01</v>
      </c>
      <c r="H181" s="134"/>
      <c r="I181" s="2" t="s">
        <v>62</v>
      </c>
      <c r="J181" s="5" t="s">
        <v>9</v>
      </c>
      <c r="K181" s="2">
        <v>1</v>
      </c>
      <c r="L181" s="2" t="s">
        <v>62</v>
      </c>
      <c r="M181" s="119" t="s">
        <v>62</v>
      </c>
      <c r="N181" s="82">
        <f t="shared" si="6"/>
        <v>213</v>
      </c>
      <c r="O181" s="27">
        <f>+ROUND((C16*G181)*K181,0)</f>
        <v>213</v>
      </c>
      <c r="P181" s="27">
        <f t="shared" si="5"/>
        <v>213</v>
      </c>
    </row>
    <row r="182" spans="1:16" ht="14.25" customHeight="1">
      <c r="A182" s="132">
        <v>22</v>
      </c>
      <c r="B182" s="141" t="s">
        <v>157</v>
      </c>
      <c r="C182" s="129" t="s">
        <v>162</v>
      </c>
      <c r="D182" s="135" t="s">
        <v>138</v>
      </c>
      <c r="E182" s="129" t="s">
        <v>122</v>
      </c>
      <c r="F182" s="132" t="s">
        <v>14</v>
      </c>
      <c r="G182" s="46">
        <v>1</v>
      </c>
      <c r="H182" s="140" t="s">
        <v>18</v>
      </c>
      <c r="I182" s="16" t="s">
        <v>99</v>
      </c>
      <c r="J182" s="5" t="s">
        <v>68</v>
      </c>
      <c r="K182" s="2">
        <v>1</v>
      </c>
      <c r="L182" s="2">
        <v>2</v>
      </c>
      <c r="M182" s="155">
        <v>3000</v>
      </c>
      <c r="N182" s="82">
        <f t="shared" si="6"/>
        <v>272</v>
      </c>
      <c r="O182" s="27">
        <f>+(C20*G182)*4</f>
        <v>272</v>
      </c>
      <c r="P182" s="27">
        <f t="shared" si="5"/>
        <v>272</v>
      </c>
    </row>
    <row r="183" spans="1:16">
      <c r="A183" s="133"/>
      <c r="B183" s="141"/>
      <c r="C183" s="130"/>
      <c r="D183" s="136"/>
      <c r="E183" s="130"/>
      <c r="F183" s="133"/>
      <c r="G183" s="46">
        <v>1</v>
      </c>
      <c r="H183" s="140"/>
      <c r="I183" s="16" t="s">
        <v>100</v>
      </c>
      <c r="J183" s="5" t="s">
        <v>68</v>
      </c>
      <c r="K183" s="2">
        <v>1</v>
      </c>
      <c r="L183" s="2">
        <v>2</v>
      </c>
      <c r="M183" s="156"/>
      <c r="N183" s="82">
        <f t="shared" si="6"/>
        <v>1400</v>
      </c>
      <c r="O183" s="27">
        <f>+(C21*G183)*4</f>
        <v>1400</v>
      </c>
      <c r="P183" s="27">
        <f t="shared" si="5"/>
        <v>1400</v>
      </c>
    </row>
    <row r="184" spans="1:16">
      <c r="A184" s="133"/>
      <c r="B184" s="141"/>
      <c r="C184" s="130"/>
      <c r="D184" s="136"/>
      <c r="E184" s="130"/>
      <c r="F184" s="133"/>
      <c r="G184" s="46">
        <v>1</v>
      </c>
      <c r="H184" s="140"/>
      <c r="I184" s="16" t="s">
        <v>101</v>
      </c>
      <c r="J184" s="5" t="s">
        <v>68</v>
      </c>
      <c r="K184" s="2">
        <v>1</v>
      </c>
      <c r="L184" s="2">
        <v>2</v>
      </c>
      <c r="M184" s="156"/>
      <c r="N184" s="82">
        <f t="shared" si="6"/>
        <v>1754</v>
      </c>
      <c r="O184" s="27">
        <f>+(C22*G184)*2</f>
        <v>1754</v>
      </c>
      <c r="P184" s="27">
        <f t="shared" si="5"/>
        <v>1754</v>
      </c>
    </row>
    <row r="185" spans="1:16">
      <c r="A185" s="133"/>
      <c r="B185" s="141"/>
      <c r="C185" s="130"/>
      <c r="D185" s="136"/>
      <c r="E185" s="130"/>
      <c r="F185" s="133"/>
      <c r="G185" s="46">
        <v>1</v>
      </c>
      <c r="H185" s="140"/>
      <c r="I185" s="16" t="s">
        <v>102</v>
      </c>
      <c r="J185" s="5" t="s">
        <v>68</v>
      </c>
      <c r="K185" s="2">
        <v>1</v>
      </c>
      <c r="L185" s="2">
        <v>2</v>
      </c>
      <c r="M185" s="156"/>
      <c r="N185" s="82">
        <f t="shared" si="6"/>
        <v>134</v>
      </c>
      <c r="O185" s="27">
        <f>+(C23*G185)*1</f>
        <v>134</v>
      </c>
      <c r="P185" s="27">
        <f t="shared" si="5"/>
        <v>134</v>
      </c>
    </row>
    <row r="186" spans="1:16">
      <c r="A186" s="134"/>
      <c r="B186" s="141"/>
      <c r="C186" s="131"/>
      <c r="D186" s="137"/>
      <c r="E186" s="131"/>
      <c r="F186" s="134"/>
      <c r="G186" s="46">
        <v>1</v>
      </c>
      <c r="H186" s="140"/>
      <c r="I186" s="89" t="s">
        <v>123</v>
      </c>
      <c r="J186" s="5" t="s">
        <v>68</v>
      </c>
      <c r="K186" s="2">
        <v>1</v>
      </c>
      <c r="L186" s="2">
        <v>2</v>
      </c>
      <c r="M186" s="157"/>
      <c r="N186" s="82">
        <f t="shared" si="6"/>
        <v>1</v>
      </c>
      <c r="O186" s="27">
        <f>+(O182+O183+O184+O185)/M182</f>
        <v>1.1866666666666668</v>
      </c>
      <c r="P186" s="27">
        <f t="shared" si="5"/>
        <v>1</v>
      </c>
    </row>
    <row r="187" spans="1:16" ht="14.25" customHeight="1">
      <c r="A187" s="132">
        <v>23</v>
      </c>
      <c r="B187" s="141"/>
      <c r="C187" s="129" t="s">
        <v>158</v>
      </c>
      <c r="D187" s="138" t="s">
        <v>177</v>
      </c>
      <c r="E187" s="129" t="s">
        <v>119</v>
      </c>
      <c r="F187" s="132" t="s">
        <v>14</v>
      </c>
      <c r="G187" s="46">
        <v>1</v>
      </c>
      <c r="H187" s="132" t="s">
        <v>17</v>
      </c>
      <c r="I187" s="16" t="s">
        <v>99</v>
      </c>
      <c r="J187" s="5" t="s">
        <v>68</v>
      </c>
      <c r="K187" s="2">
        <v>4</v>
      </c>
      <c r="L187" s="2">
        <v>1</v>
      </c>
      <c r="M187" s="119">
        <v>50</v>
      </c>
      <c r="N187" s="82">
        <f t="shared" si="6"/>
        <v>22</v>
      </c>
      <c r="O187" s="27">
        <f>+(((C20*G187)/M187)*4)*K187</f>
        <v>21.76</v>
      </c>
      <c r="P187" s="27">
        <f t="shared" si="5"/>
        <v>22</v>
      </c>
    </row>
    <row r="188" spans="1:16">
      <c r="A188" s="133"/>
      <c r="B188" s="141"/>
      <c r="C188" s="130"/>
      <c r="D188" s="139"/>
      <c r="E188" s="130"/>
      <c r="F188" s="133"/>
      <c r="G188" s="46">
        <v>1</v>
      </c>
      <c r="H188" s="133"/>
      <c r="I188" s="16" t="s">
        <v>100</v>
      </c>
      <c r="J188" s="5" t="s">
        <v>68</v>
      </c>
      <c r="K188" s="2">
        <v>4</v>
      </c>
      <c r="L188" s="2">
        <v>1</v>
      </c>
      <c r="M188" s="119">
        <v>50</v>
      </c>
      <c r="N188" s="82">
        <f t="shared" si="6"/>
        <v>112</v>
      </c>
      <c r="O188" s="27">
        <f>+(((C21*G188)/M188)*4)*K188</f>
        <v>112</v>
      </c>
      <c r="P188" s="27">
        <f t="shared" si="5"/>
        <v>112</v>
      </c>
    </row>
    <row r="189" spans="1:16" ht="46.5" customHeight="1">
      <c r="A189" s="133"/>
      <c r="B189" s="141"/>
      <c r="C189" s="130"/>
      <c r="D189" s="139"/>
      <c r="E189" s="130"/>
      <c r="F189" s="133"/>
      <c r="G189" s="46">
        <v>1</v>
      </c>
      <c r="H189" s="133"/>
      <c r="I189" s="16" t="s">
        <v>101</v>
      </c>
      <c r="J189" s="5" t="s">
        <v>68</v>
      </c>
      <c r="K189" s="2">
        <v>4</v>
      </c>
      <c r="L189" s="2">
        <v>1</v>
      </c>
      <c r="M189" s="119">
        <v>50</v>
      </c>
      <c r="N189" s="82">
        <f t="shared" si="6"/>
        <v>140</v>
      </c>
      <c r="O189" s="27">
        <f>+(((C22*G189)/M189)*2)*K189</f>
        <v>140.32</v>
      </c>
      <c r="P189" s="27">
        <f t="shared" si="5"/>
        <v>140</v>
      </c>
    </row>
    <row r="190" spans="1:16" ht="74.25" customHeight="1">
      <c r="A190" s="133"/>
      <c r="B190" s="141"/>
      <c r="C190" s="130"/>
      <c r="D190" s="139"/>
      <c r="E190" s="130"/>
      <c r="F190" s="133"/>
      <c r="G190" s="46">
        <v>1</v>
      </c>
      <c r="H190" s="133"/>
      <c r="I190" s="16" t="s">
        <v>102</v>
      </c>
      <c r="J190" s="5" t="s">
        <v>68</v>
      </c>
      <c r="K190" s="2">
        <v>4</v>
      </c>
      <c r="L190" s="2">
        <v>1</v>
      </c>
      <c r="M190" s="119">
        <v>50</v>
      </c>
      <c r="N190" s="82">
        <f t="shared" si="6"/>
        <v>11</v>
      </c>
      <c r="O190" s="27">
        <f>+(((C23*G190)/M190)*1)*K190</f>
        <v>10.72</v>
      </c>
      <c r="P190" s="27">
        <f t="shared" si="5"/>
        <v>11</v>
      </c>
    </row>
    <row r="191" spans="1:16" ht="95.25" customHeight="1">
      <c r="A191" s="16">
        <v>24</v>
      </c>
      <c r="B191" s="141"/>
      <c r="C191" s="15" t="s">
        <v>160</v>
      </c>
      <c r="D191" s="23" t="s">
        <v>54</v>
      </c>
      <c r="E191" s="15" t="s">
        <v>75</v>
      </c>
      <c r="F191" s="16" t="s">
        <v>4</v>
      </c>
      <c r="G191" s="17">
        <v>1</v>
      </c>
      <c r="H191" s="2" t="s">
        <v>18</v>
      </c>
      <c r="I191" s="2" t="s">
        <v>62</v>
      </c>
      <c r="J191" s="5" t="s">
        <v>68</v>
      </c>
      <c r="K191" s="2">
        <v>1</v>
      </c>
      <c r="L191" s="2">
        <v>2</v>
      </c>
      <c r="M191" s="119" t="s">
        <v>62</v>
      </c>
      <c r="N191" s="82">
        <f t="shared" si="6"/>
        <v>18</v>
      </c>
      <c r="O191" s="27">
        <f>+C18</f>
        <v>18</v>
      </c>
      <c r="P191" s="27">
        <f t="shared" si="5"/>
        <v>18</v>
      </c>
    </row>
    <row r="192" spans="1:16" ht="28.5" customHeight="1">
      <c r="A192" s="132">
        <v>25</v>
      </c>
      <c r="B192" s="141"/>
      <c r="C192" s="129" t="s">
        <v>161</v>
      </c>
      <c r="D192" s="135" t="s">
        <v>55</v>
      </c>
      <c r="E192" s="129" t="s">
        <v>119</v>
      </c>
      <c r="F192" s="132" t="s">
        <v>14</v>
      </c>
      <c r="G192" s="17">
        <v>1</v>
      </c>
      <c r="H192" s="132" t="s">
        <v>18</v>
      </c>
      <c r="I192" s="16" t="s">
        <v>99</v>
      </c>
      <c r="J192" s="5" t="s">
        <v>68</v>
      </c>
      <c r="K192" s="2">
        <v>4</v>
      </c>
      <c r="L192" s="2">
        <v>1</v>
      </c>
      <c r="M192" s="155">
        <v>3000</v>
      </c>
      <c r="N192" s="82">
        <f t="shared" si="6"/>
        <v>544</v>
      </c>
      <c r="O192" s="27">
        <f>+(C20*G192)*8</f>
        <v>544</v>
      </c>
      <c r="P192" s="27">
        <f t="shared" si="5"/>
        <v>544</v>
      </c>
    </row>
    <row r="193" spans="1:16" ht="28.5" customHeight="1">
      <c r="A193" s="133"/>
      <c r="B193" s="141"/>
      <c r="C193" s="130"/>
      <c r="D193" s="136"/>
      <c r="E193" s="130"/>
      <c r="F193" s="133"/>
      <c r="G193" s="17">
        <v>1</v>
      </c>
      <c r="H193" s="133"/>
      <c r="I193" s="16" t="s">
        <v>100</v>
      </c>
      <c r="J193" s="5" t="s">
        <v>68</v>
      </c>
      <c r="K193" s="2">
        <v>4</v>
      </c>
      <c r="L193" s="2">
        <v>1</v>
      </c>
      <c r="M193" s="156"/>
      <c r="N193" s="82">
        <f t="shared" si="6"/>
        <v>2800</v>
      </c>
      <c r="O193" s="27">
        <f>+(C21*G193)*8</f>
        <v>2800</v>
      </c>
      <c r="P193" s="27">
        <f t="shared" si="5"/>
        <v>2800</v>
      </c>
    </row>
    <row r="194" spans="1:16" ht="28.5" customHeight="1">
      <c r="A194" s="133"/>
      <c r="B194" s="141"/>
      <c r="C194" s="130"/>
      <c r="D194" s="136"/>
      <c r="E194" s="130"/>
      <c r="F194" s="133"/>
      <c r="G194" s="17">
        <v>1</v>
      </c>
      <c r="H194" s="133"/>
      <c r="I194" s="16" t="s">
        <v>101</v>
      </c>
      <c r="J194" s="5" t="s">
        <v>68</v>
      </c>
      <c r="K194" s="2">
        <v>4</v>
      </c>
      <c r="L194" s="2">
        <v>1</v>
      </c>
      <c r="M194" s="156"/>
      <c r="N194" s="82">
        <f t="shared" si="6"/>
        <v>7016</v>
      </c>
      <c r="O194" s="27">
        <f>+(C22*G194)*8</f>
        <v>7016</v>
      </c>
      <c r="P194" s="27">
        <f t="shared" si="5"/>
        <v>7016</v>
      </c>
    </row>
    <row r="195" spans="1:16" ht="28.5" customHeight="1">
      <c r="A195" s="133"/>
      <c r="B195" s="141"/>
      <c r="C195" s="130"/>
      <c r="D195" s="136"/>
      <c r="E195" s="130"/>
      <c r="F195" s="133"/>
      <c r="G195" s="17">
        <v>1</v>
      </c>
      <c r="H195" s="133"/>
      <c r="I195" s="16" t="s">
        <v>102</v>
      </c>
      <c r="J195" s="5" t="s">
        <v>68</v>
      </c>
      <c r="K195" s="2">
        <v>4</v>
      </c>
      <c r="L195" s="2">
        <v>1</v>
      </c>
      <c r="M195" s="156"/>
      <c r="N195" s="82">
        <f t="shared" si="6"/>
        <v>268</v>
      </c>
      <c r="O195" s="27">
        <f>+(C23*G195)*2</f>
        <v>268</v>
      </c>
      <c r="P195" s="27">
        <f t="shared" si="5"/>
        <v>268</v>
      </c>
    </row>
    <row r="196" spans="1:16" ht="25.5" customHeight="1">
      <c r="A196" s="134"/>
      <c r="B196" s="141"/>
      <c r="C196" s="131"/>
      <c r="D196" s="137"/>
      <c r="E196" s="131"/>
      <c r="F196" s="133"/>
      <c r="G196" s="17">
        <v>1</v>
      </c>
      <c r="H196" s="134"/>
      <c r="I196" s="89" t="s">
        <v>123</v>
      </c>
      <c r="J196" s="5" t="s">
        <v>68</v>
      </c>
      <c r="K196" s="2">
        <v>4</v>
      </c>
      <c r="L196" s="2">
        <v>1</v>
      </c>
      <c r="M196" s="157"/>
      <c r="N196" s="82">
        <f t="shared" si="6"/>
        <v>4</v>
      </c>
      <c r="O196" s="27">
        <f>+(O192+O193+O194+O195)/M192</f>
        <v>3.5426666666666669</v>
      </c>
      <c r="P196" s="27">
        <f t="shared" si="5"/>
        <v>4</v>
      </c>
    </row>
    <row r="197" spans="1:16" ht="95.25" customHeight="1">
      <c r="A197" s="16">
        <v>26</v>
      </c>
      <c r="B197" s="141"/>
      <c r="C197" s="15" t="s">
        <v>159</v>
      </c>
      <c r="D197" s="23" t="s">
        <v>56</v>
      </c>
      <c r="E197" s="15" t="s">
        <v>122</v>
      </c>
      <c r="F197" s="16" t="s">
        <v>4</v>
      </c>
      <c r="G197" s="17">
        <v>1</v>
      </c>
      <c r="H197" s="2" t="s">
        <v>18</v>
      </c>
      <c r="I197" s="2" t="s">
        <v>62</v>
      </c>
      <c r="J197" s="5" t="s">
        <v>68</v>
      </c>
      <c r="K197" s="2">
        <v>2</v>
      </c>
      <c r="L197" s="2">
        <v>1</v>
      </c>
      <c r="M197" s="119" t="s">
        <v>62</v>
      </c>
      <c r="N197" s="82">
        <f t="shared" si="6"/>
        <v>36</v>
      </c>
      <c r="O197" s="27">
        <f>C18*K197</f>
        <v>36</v>
      </c>
      <c r="P197" s="27">
        <f t="shared" si="5"/>
        <v>36</v>
      </c>
    </row>
    <row r="198" spans="1:16" ht="199.5" customHeight="1">
      <c r="A198" s="2">
        <v>27</v>
      </c>
      <c r="B198" s="5"/>
      <c r="C198" s="5"/>
      <c r="D198" s="102" t="s">
        <v>163</v>
      </c>
      <c r="E198" s="5" t="s">
        <v>140</v>
      </c>
      <c r="F198" s="2" t="s">
        <v>13</v>
      </c>
      <c r="G198" s="46">
        <v>1</v>
      </c>
      <c r="H198" s="2" t="s">
        <v>18</v>
      </c>
      <c r="I198" s="2" t="s">
        <v>62</v>
      </c>
      <c r="J198" s="5" t="s">
        <v>68</v>
      </c>
      <c r="K198" s="2">
        <v>1</v>
      </c>
      <c r="L198" s="2" t="s">
        <v>124</v>
      </c>
      <c r="M198" s="119" t="s">
        <v>62</v>
      </c>
      <c r="N198" s="82">
        <f t="shared" si="6"/>
        <v>1</v>
      </c>
      <c r="O198" s="27">
        <v>1</v>
      </c>
      <c r="P198" s="27">
        <f t="shared" si="5"/>
        <v>1</v>
      </c>
    </row>
    <row r="199" spans="1:16" ht="20.25" customHeight="1">
      <c r="A199" s="153"/>
      <c r="B199" s="154"/>
      <c r="C199" s="154"/>
      <c r="D199" s="154"/>
      <c r="E199" s="154"/>
      <c r="F199" s="154"/>
      <c r="G199" s="154"/>
      <c r="H199" s="154"/>
      <c r="I199" s="154"/>
      <c r="J199" s="154"/>
      <c r="K199" s="154"/>
      <c r="L199" s="154"/>
      <c r="M199" s="154"/>
      <c r="N199" s="154"/>
    </row>
    <row r="200" spans="1:16">
      <c r="B200" s="10"/>
      <c r="D200" s="22"/>
      <c r="E200" s="22"/>
      <c r="H200" s="1"/>
      <c r="N200" s="25"/>
    </row>
    <row r="201" spans="1:16" ht="49.5" customHeight="1">
      <c r="B201" s="61"/>
      <c r="D201" s="22"/>
      <c r="E201" s="22"/>
      <c r="H201" s="1"/>
      <c r="N201" s="25"/>
    </row>
  </sheetData>
  <mergeCells count="282">
    <mergeCell ref="H77:H78"/>
    <mergeCell ref="A199:N199"/>
    <mergeCell ref="A192:A196"/>
    <mergeCell ref="A187:A190"/>
    <mergeCell ref="C187:C190"/>
    <mergeCell ref="D187:D190"/>
    <mergeCell ref="E187:E190"/>
    <mergeCell ref="F187:F190"/>
    <mergeCell ref="H187:H190"/>
    <mergeCell ref="C192:C196"/>
    <mergeCell ref="D192:D196"/>
    <mergeCell ref="E192:E196"/>
    <mergeCell ref="F192:F196"/>
    <mergeCell ref="H192:H196"/>
    <mergeCell ref="M192:M196"/>
    <mergeCell ref="A182:A186"/>
    <mergeCell ref="B182:B197"/>
    <mergeCell ref="C182:C186"/>
    <mergeCell ref="D182:D186"/>
    <mergeCell ref="E182:E186"/>
    <mergeCell ref="F182:F186"/>
    <mergeCell ref="H182:H186"/>
    <mergeCell ref="M182:M186"/>
    <mergeCell ref="C178:C179"/>
    <mergeCell ref="F47:F49"/>
    <mergeCell ref="G47:G49"/>
    <mergeCell ref="H47:H48"/>
    <mergeCell ref="F10:G10"/>
    <mergeCell ref="B9:M9"/>
    <mergeCell ref="A47:A51"/>
    <mergeCell ref="B17:B18"/>
    <mergeCell ref="F17:F18"/>
    <mergeCell ref="G17:G18"/>
    <mergeCell ref="H17:H18"/>
    <mergeCell ref="D61:D62"/>
    <mergeCell ref="E61:E62"/>
    <mergeCell ref="F61:F62"/>
    <mergeCell ref="G61:G62"/>
    <mergeCell ref="H61:H62"/>
    <mergeCell ref="B2:M2"/>
    <mergeCell ref="B3:M3"/>
    <mergeCell ref="B4:M4"/>
    <mergeCell ref="B5:M5"/>
    <mergeCell ref="B6:M6"/>
    <mergeCell ref="B7:M7"/>
    <mergeCell ref="D50:D51"/>
    <mergeCell ref="E50:E51"/>
    <mergeCell ref="F50:F51"/>
    <mergeCell ref="G50:G51"/>
    <mergeCell ref="H50:H51"/>
    <mergeCell ref="B47:B51"/>
    <mergeCell ref="C47:C51"/>
    <mergeCell ref="D47:D49"/>
    <mergeCell ref="E47:E49"/>
    <mergeCell ref="F46:G46"/>
    <mergeCell ref="F52:F54"/>
    <mergeCell ref="G52:G54"/>
    <mergeCell ref="H52:H53"/>
    <mergeCell ref="D55:D56"/>
    <mergeCell ref="E55:E56"/>
    <mergeCell ref="F55:F56"/>
    <mergeCell ref="G55:G56"/>
    <mergeCell ref="H55:H56"/>
    <mergeCell ref="A52:A56"/>
    <mergeCell ref="B52:B56"/>
    <mergeCell ref="C52:C56"/>
    <mergeCell ref="D52:D54"/>
    <mergeCell ref="E52:E54"/>
    <mergeCell ref="D58:D60"/>
    <mergeCell ref="E58:E60"/>
    <mergeCell ref="F58:F60"/>
    <mergeCell ref="G58:G60"/>
    <mergeCell ref="H58:H59"/>
    <mergeCell ref="F63:F65"/>
    <mergeCell ref="G63:G65"/>
    <mergeCell ref="H63:H64"/>
    <mergeCell ref="A66:A68"/>
    <mergeCell ref="B66:B68"/>
    <mergeCell ref="C66:C68"/>
    <mergeCell ref="D66:D68"/>
    <mergeCell ref="E66:E68"/>
    <mergeCell ref="F66:F68"/>
    <mergeCell ref="G66:G68"/>
    <mergeCell ref="H66:H67"/>
    <mergeCell ref="A63:A65"/>
    <mergeCell ref="B63:B65"/>
    <mergeCell ref="C63:C65"/>
    <mergeCell ref="D63:D65"/>
    <mergeCell ref="E63:E65"/>
    <mergeCell ref="A58:A62"/>
    <mergeCell ref="B58:B62"/>
    <mergeCell ref="C58:C62"/>
    <mergeCell ref="F69:F70"/>
    <mergeCell ref="G69:G70"/>
    <mergeCell ref="H69:H70"/>
    <mergeCell ref="A71:A72"/>
    <mergeCell ref="B71:B72"/>
    <mergeCell ref="C71:C72"/>
    <mergeCell ref="D71:D72"/>
    <mergeCell ref="E71:E72"/>
    <mergeCell ref="F71:F72"/>
    <mergeCell ref="G71:G72"/>
    <mergeCell ref="H71:H72"/>
    <mergeCell ref="A69:A70"/>
    <mergeCell ref="B69:B70"/>
    <mergeCell ref="C69:C70"/>
    <mergeCell ref="D69:D70"/>
    <mergeCell ref="E69:E70"/>
    <mergeCell ref="F73:F74"/>
    <mergeCell ref="G73:G74"/>
    <mergeCell ref="H73:H74"/>
    <mergeCell ref="A75:A76"/>
    <mergeCell ref="B75:B76"/>
    <mergeCell ref="C75:C76"/>
    <mergeCell ref="D75:D76"/>
    <mergeCell ref="E75:E76"/>
    <mergeCell ref="F75:F76"/>
    <mergeCell ref="G75:G76"/>
    <mergeCell ref="A73:A74"/>
    <mergeCell ref="B73:B74"/>
    <mergeCell ref="C73:C74"/>
    <mergeCell ref="D73:D74"/>
    <mergeCell ref="E73:E74"/>
    <mergeCell ref="H75:H76"/>
    <mergeCell ref="F77:F78"/>
    <mergeCell ref="G77:G78"/>
    <mergeCell ref="A79:A94"/>
    <mergeCell ref="B79:B94"/>
    <mergeCell ref="C79:C94"/>
    <mergeCell ref="D79:D80"/>
    <mergeCell ref="E79:E80"/>
    <mergeCell ref="F79:F80"/>
    <mergeCell ref="G79:G80"/>
    <mergeCell ref="D85:D86"/>
    <mergeCell ref="E85:E86"/>
    <mergeCell ref="F85:F86"/>
    <mergeCell ref="G85:G86"/>
    <mergeCell ref="D89:D90"/>
    <mergeCell ref="E89:E90"/>
    <mergeCell ref="F89:F90"/>
    <mergeCell ref="A77:A78"/>
    <mergeCell ref="B77:B78"/>
    <mergeCell ref="C77:C78"/>
    <mergeCell ref="D77:D78"/>
    <mergeCell ref="E77:E78"/>
    <mergeCell ref="G89:G90"/>
    <mergeCell ref="H85:H86"/>
    <mergeCell ref="D87:D88"/>
    <mergeCell ref="E87:E88"/>
    <mergeCell ref="F87:F88"/>
    <mergeCell ref="G87:G88"/>
    <mergeCell ref="H87:H88"/>
    <mergeCell ref="H79:H80"/>
    <mergeCell ref="D82:D83"/>
    <mergeCell ref="E82:E83"/>
    <mergeCell ref="F82:F83"/>
    <mergeCell ref="G82:G83"/>
    <mergeCell ref="H82:H83"/>
    <mergeCell ref="H89:H90"/>
    <mergeCell ref="D91:D92"/>
    <mergeCell ref="E91:E92"/>
    <mergeCell ref="F91:F92"/>
    <mergeCell ref="G91:G92"/>
    <mergeCell ref="H91:H92"/>
    <mergeCell ref="A104:A119"/>
    <mergeCell ref="B104:B119"/>
    <mergeCell ref="C104:C119"/>
    <mergeCell ref="D104:D111"/>
    <mergeCell ref="E104:E111"/>
    <mergeCell ref="D112:D119"/>
    <mergeCell ref="E112:E119"/>
    <mergeCell ref="A96:A103"/>
    <mergeCell ref="B96:B103"/>
    <mergeCell ref="C96:C103"/>
    <mergeCell ref="D96:D103"/>
    <mergeCell ref="E96:E103"/>
    <mergeCell ref="F96:F103"/>
    <mergeCell ref="H96:H103"/>
    <mergeCell ref="F112:F119"/>
    <mergeCell ref="H112:H119"/>
    <mergeCell ref="I96:I97"/>
    <mergeCell ref="I98:I99"/>
    <mergeCell ref="I100:I101"/>
    <mergeCell ref="I102:I103"/>
    <mergeCell ref="D93:D94"/>
    <mergeCell ref="E93:E94"/>
    <mergeCell ref="F93:F94"/>
    <mergeCell ref="G93:G94"/>
    <mergeCell ref="H93:H94"/>
    <mergeCell ref="I112:I113"/>
    <mergeCell ref="I114:I115"/>
    <mergeCell ref="I116:I117"/>
    <mergeCell ref="I118:I119"/>
    <mergeCell ref="F104:F111"/>
    <mergeCell ref="H104:H111"/>
    <mergeCell ref="I104:I105"/>
    <mergeCell ref="I106:I107"/>
    <mergeCell ref="I108:I109"/>
    <mergeCell ref="I110:I111"/>
    <mergeCell ref="A128:A143"/>
    <mergeCell ref="B128:B143"/>
    <mergeCell ref="C128:C143"/>
    <mergeCell ref="D128:D143"/>
    <mergeCell ref="E128:E135"/>
    <mergeCell ref="E136:E143"/>
    <mergeCell ref="F120:F127"/>
    <mergeCell ref="H120:H127"/>
    <mergeCell ref="I120:I121"/>
    <mergeCell ref="I122:I123"/>
    <mergeCell ref="I124:I125"/>
    <mergeCell ref="I126:I127"/>
    <mergeCell ref="A120:A127"/>
    <mergeCell ref="B120:B127"/>
    <mergeCell ref="C120:C127"/>
    <mergeCell ref="D120:D127"/>
    <mergeCell ref="E120:E127"/>
    <mergeCell ref="F136:F143"/>
    <mergeCell ref="H136:H143"/>
    <mergeCell ref="I136:I137"/>
    <mergeCell ref="I138:I139"/>
    <mergeCell ref="I140:I141"/>
    <mergeCell ref="I142:I143"/>
    <mergeCell ref="F128:F135"/>
    <mergeCell ref="H128:H135"/>
    <mergeCell ref="I128:I129"/>
    <mergeCell ref="I130:I131"/>
    <mergeCell ref="I132:I133"/>
    <mergeCell ref="I134:I135"/>
    <mergeCell ref="I144:I145"/>
    <mergeCell ref="I146:I147"/>
    <mergeCell ref="I148:I149"/>
    <mergeCell ref="I150:I151"/>
    <mergeCell ref="A144:A151"/>
    <mergeCell ref="B144:B151"/>
    <mergeCell ref="C144:C151"/>
    <mergeCell ref="D144:D151"/>
    <mergeCell ref="E144:E151"/>
    <mergeCell ref="D152:D159"/>
    <mergeCell ref="E152:E159"/>
    <mergeCell ref="D160:D167"/>
    <mergeCell ref="E160:E167"/>
    <mergeCell ref="A152:A175"/>
    <mergeCell ref="B152:B175"/>
    <mergeCell ref="C152:C175"/>
    <mergeCell ref="D168:D175"/>
    <mergeCell ref="E168:E175"/>
    <mergeCell ref="F144:F151"/>
    <mergeCell ref="H144:H151"/>
    <mergeCell ref="F160:F167"/>
    <mergeCell ref="H160:H167"/>
    <mergeCell ref="I160:I161"/>
    <mergeCell ref="I162:I163"/>
    <mergeCell ref="I164:I165"/>
    <mergeCell ref="I166:I167"/>
    <mergeCell ref="F152:F159"/>
    <mergeCell ref="H152:H159"/>
    <mergeCell ref="I152:I153"/>
    <mergeCell ref="I154:I155"/>
    <mergeCell ref="I156:I157"/>
    <mergeCell ref="I158:I159"/>
    <mergeCell ref="F168:F175"/>
    <mergeCell ref="H168:H175"/>
    <mergeCell ref="I168:I169"/>
    <mergeCell ref="I170:I171"/>
    <mergeCell ref="I172:I173"/>
    <mergeCell ref="I174:I175"/>
    <mergeCell ref="A176:A181"/>
    <mergeCell ref="B176:B181"/>
    <mergeCell ref="C176:C177"/>
    <mergeCell ref="D176:D177"/>
    <mergeCell ref="E176:E177"/>
    <mergeCell ref="F176:F177"/>
    <mergeCell ref="H176:H177"/>
    <mergeCell ref="D178:D179"/>
    <mergeCell ref="E178:E179"/>
    <mergeCell ref="F178:F179"/>
    <mergeCell ref="H178:H179"/>
    <mergeCell ref="C180:C181"/>
    <mergeCell ref="D180:D181"/>
    <mergeCell ref="E180:E181"/>
    <mergeCell ref="F180:F181"/>
    <mergeCell ref="H180:H181"/>
  </mergeCells>
  <dataValidations disablePrompts="1" count="4">
    <dataValidation type="list" allowBlank="1" showInputMessage="1" showErrorMessage="1" sqref="H54:H55 H49:H50 H52 H47 H60:H61 H63 H95:H96 H73 H81:H82 H84:H85 H87 H89 H91 H93 H71 H182 H112:H113 H104:H105 H120 H128 H136 H144 H152 H160 H176 H178 H180 H197:H198 H187 H168 H191:H192 H75 H79 H77 H57:H58 H65:H66 H68:H69" xr:uid="{1EDA05C7-0487-4531-B8BF-B55E4CD50C24}">
      <formula1>"Presencial,Virtual"</formula1>
    </dataValidation>
    <dataValidation type="list" allowBlank="1" showInputMessage="1" showErrorMessage="1" sqref="F152:F158 F160 F168" xr:uid="{1E8B809A-7785-43B6-935C-98DC08EB9FF7}">
      <formula1>"Población muestra,Población Total,ETC,Establecimientos,Sedes,Porcentaje de sedes"</formula1>
    </dataValidation>
    <dataValidation type="list" allowBlank="1" showInputMessage="1" showErrorMessage="1" sqref="F47:F48 F50 F55 F81:F82 F84:F85 F87 F89 F91 F93 F52:F53 F61 F63:F64 F112:F118 F95:F96 F104:F110 F120:F128 F144:F151 F136 F176:F198 F57:F59 F66:F67 F69:F79" xr:uid="{4387396F-118F-43D1-8D34-1BCA5289C566}">
      <formula1>"Población muestra,Población Total,ETC,Establecimientos,Sedes"</formula1>
    </dataValidation>
    <dataValidation type="list" allowBlank="1" showInputMessage="1" showErrorMessage="1" sqref="J47:J198" xr:uid="{D61EB7A3-D6E9-42E6-AC23-B9EF9087C49A}">
      <formula1>"Rural,Urbano,Rural y urbano"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01"/>
  <sheetViews>
    <sheetView zoomScale="84" zoomScaleNormal="84" workbookViewId="0"/>
  </sheetViews>
  <sheetFormatPr baseColWidth="10" defaultColWidth="11.453125" defaultRowHeight="14"/>
  <cols>
    <col min="1" max="1" width="4.453125" style="1" customWidth="1"/>
    <col min="2" max="2" width="54" style="1" customWidth="1"/>
    <col min="3" max="3" width="50.36328125" style="1" customWidth="1"/>
    <col min="4" max="4" width="42.08984375" style="1" customWidth="1"/>
    <col min="5" max="5" width="20.36328125" style="1" customWidth="1"/>
    <col min="6" max="6" width="19.6328125" style="1" customWidth="1"/>
    <col min="7" max="7" width="21.90625" style="1" customWidth="1"/>
    <col min="8" max="8" width="14" style="6" customWidth="1"/>
    <col min="9" max="9" width="16.08984375" style="1" customWidth="1"/>
    <col min="10" max="10" width="14.6328125" style="1" customWidth="1"/>
    <col min="11" max="14" width="11.453125" style="1"/>
    <col min="15" max="15" width="0" style="1" hidden="1" customWidth="1"/>
    <col min="16" max="16384" width="11.453125" style="1"/>
  </cols>
  <sheetData>
    <row r="1" spans="1:14" ht="14.5" thickBot="1"/>
    <row r="2" spans="1:14" ht="27" customHeight="1">
      <c r="A2" s="93"/>
      <c r="B2" s="172" t="s">
        <v>178</v>
      </c>
      <c r="C2" s="173"/>
      <c r="D2" s="173"/>
      <c r="E2" s="173"/>
      <c r="F2" s="173"/>
      <c r="G2" s="173"/>
      <c r="H2" s="173"/>
      <c r="I2" s="173"/>
      <c r="J2" s="173"/>
      <c r="K2" s="173"/>
      <c r="L2" s="173"/>
      <c r="M2" s="174"/>
    </row>
    <row r="3" spans="1:14" ht="15.5">
      <c r="A3" s="94"/>
      <c r="B3" s="175" t="s">
        <v>179</v>
      </c>
      <c r="C3" s="175"/>
      <c r="D3" s="175"/>
      <c r="E3" s="175"/>
      <c r="F3" s="175"/>
      <c r="G3" s="175"/>
      <c r="H3" s="175"/>
      <c r="I3" s="175"/>
      <c r="J3" s="175"/>
      <c r="K3" s="175"/>
      <c r="L3" s="175"/>
      <c r="M3" s="176"/>
    </row>
    <row r="4" spans="1:14" ht="15" customHeight="1">
      <c r="A4" s="95"/>
      <c r="B4" s="175" t="s">
        <v>180</v>
      </c>
      <c r="C4" s="175"/>
      <c r="D4" s="175"/>
      <c r="E4" s="175"/>
      <c r="F4" s="175"/>
      <c r="G4" s="175"/>
      <c r="H4" s="175"/>
      <c r="I4" s="175"/>
      <c r="J4" s="175"/>
      <c r="K4" s="175"/>
      <c r="L4" s="175"/>
      <c r="M4" s="176"/>
    </row>
    <row r="5" spans="1:14" ht="34.5" customHeight="1">
      <c r="A5" s="96"/>
      <c r="B5" s="175" t="s">
        <v>181</v>
      </c>
      <c r="C5" s="175"/>
      <c r="D5" s="175"/>
      <c r="E5" s="175"/>
      <c r="F5" s="175"/>
      <c r="G5" s="175"/>
      <c r="H5" s="175"/>
      <c r="I5" s="175"/>
      <c r="J5" s="175"/>
      <c r="K5" s="175"/>
      <c r="L5" s="175"/>
      <c r="M5" s="176"/>
    </row>
    <row r="6" spans="1:14" ht="15.5">
      <c r="A6" s="97" t="s">
        <v>106</v>
      </c>
      <c r="B6" s="175" t="s">
        <v>182</v>
      </c>
      <c r="C6" s="175"/>
      <c r="D6" s="175"/>
      <c r="E6" s="175"/>
      <c r="F6" s="175"/>
      <c r="G6" s="175"/>
      <c r="H6" s="175"/>
      <c r="I6" s="175"/>
      <c r="J6" s="175"/>
      <c r="K6" s="175"/>
      <c r="L6" s="175"/>
      <c r="M6" s="176"/>
    </row>
    <row r="7" spans="1:14" ht="15" customHeight="1" thickBot="1">
      <c r="A7" s="98" t="s">
        <v>106</v>
      </c>
      <c r="B7" s="177" t="s">
        <v>183</v>
      </c>
      <c r="C7" s="177"/>
      <c r="D7" s="177"/>
      <c r="E7" s="177"/>
      <c r="F7" s="177"/>
      <c r="G7" s="177"/>
      <c r="H7" s="177"/>
      <c r="I7" s="177"/>
      <c r="J7" s="177"/>
      <c r="K7" s="177"/>
      <c r="L7" s="177"/>
      <c r="M7" s="178"/>
    </row>
    <row r="8" spans="1:14">
      <c r="D8" s="22"/>
      <c r="E8" s="22"/>
      <c r="H8" s="1"/>
    </row>
    <row r="9" spans="1:14" ht="27.75" customHeight="1">
      <c r="B9" s="169" t="s">
        <v>184</v>
      </c>
      <c r="C9" s="170"/>
      <c r="D9" s="170"/>
      <c r="E9" s="170"/>
      <c r="F9" s="170"/>
      <c r="G9" s="170"/>
      <c r="H9" s="170"/>
      <c r="I9" s="170"/>
      <c r="J9" s="170"/>
      <c r="K9" s="170"/>
      <c r="L9" s="170"/>
      <c r="M9" s="171"/>
    </row>
    <row r="10" spans="1:14" ht="70">
      <c r="B10" s="3" t="s">
        <v>307</v>
      </c>
      <c r="C10" s="12" t="s">
        <v>8</v>
      </c>
      <c r="D10" s="3" t="s">
        <v>169</v>
      </c>
      <c r="F10" s="182" t="s">
        <v>128</v>
      </c>
      <c r="G10" s="183"/>
      <c r="H10" s="3" t="s">
        <v>81</v>
      </c>
      <c r="I10" s="10"/>
      <c r="J10" s="67" t="s">
        <v>111</v>
      </c>
      <c r="K10" s="67" t="s">
        <v>112</v>
      </c>
      <c r="L10" s="67" t="s">
        <v>113</v>
      </c>
      <c r="M10" s="67" t="s">
        <v>114</v>
      </c>
      <c r="N10" s="24"/>
    </row>
    <row r="11" spans="1:14">
      <c r="B11" s="20" t="s">
        <v>6</v>
      </c>
      <c r="C11" s="13">
        <v>289</v>
      </c>
      <c r="D11" s="36">
        <f>+C11/G11</f>
        <v>0.28031037827352084</v>
      </c>
      <c r="E11" s="22"/>
      <c r="F11" s="20" t="s">
        <v>6</v>
      </c>
      <c r="G11" s="9">
        <v>1031</v>
      </c>
      <c r="H11" s="1"/>
      <c r="J11" s="70" t="s">
        <v>115</v>
      </c>
      <c r="K11" s="71">
        <v>1</v>
      </c>
      <c r="L11" s="71">
        <v>2</v>
      </c>
      <c r="M11" s="70">
        <v>1</v>
      </c>
      <c r="N11" s="24"/>
    </row>
    <row r="12" spans="1:14">
      <c r="B12" s="20" t="s">
        <v>2</v>
      </c>
      <c r="C12" s="4">
        <v>44014</v>
      </c>
      <c r="D12" s="36">
        <f>+C12/G12</f>
        <v>0.13226632368496971</v>
      </c>
      <c r="E12" s="22"/>
      <c r="F12" s="20" t="s">
        <v>2</v>
      </c>
      <c r="G12" s="8">
        <v>332768</v>
      </c>
      <c r="H12" s="20" t="s">
        <v>98</v>
      </c>
      <c r="J12" s="70" t="s">
        <v>116</v>
      </c>
      <c r="K12" s="71">
        <v>2</v>
      </c>
      <c r="L12" s="71">
        <v>8</v>
      </c>
      <c r="M12" s="70">
        <v>3</v>
      </c>
      <c r="N12" s="24"/>
    </row>
    <row r="13" spans="1:14">
      <c r="B13" s="18" t="s">
        <v>82</v>
      </c>
      <c r="C13" s="21">
        <v>27840</v>
      </c>
      <c r="D13" s="36">
        <f>+C13/G13</f>
        <v>0.13124027718851647</v>
      </c>
      <c r="E13" s="22"/>
      <c r="F13" s="18" t="s">
        <v>10</v>
      </c>
      <c r="G13" s="8">
        <v>212130</v>
      </c>
      <c r="H13" s="36">
        <f>+G13/G12</f>
        <v>0.63747115107221852</v>
      </c>
      <c r="J13" s="70" t="s">
        <v>117</v>
      </c>
      <c r="K13" s="71">
        <v>4</v>
      </c>
      <c r="L13" s="71">
        <v>8</v>
      </c>
      <c r="M13" s="70">
        <v>5</v>
      </c>
      <c r="N13" s="24"/>
    </row>
    <row r="14" spans="1:14">
      <c r="B14" s="18" t="s">
        <v>9</v>
      </c>
      <c r="C14" s="84">
        <v>15418</v>
      </c>
      <c r="D14" s="36">
        <f t="shared" ref="D14:D23" si="0">+C14/G14</f>
        <v>0.13476094746962677</v>
      </c>
      <c r="E14" s="22"/>
      <c r="F14" s="18" t="s">
        <v>9</v>
      </c>
      <c r="G14" s="8">
        <v>114410</v>
      </c>
      <c r="H14" s="36">
        <f>+G14/G12</f>
        <v>0.34381310702952206</v>
      </c>
      <c r="J14" s="70" t="s">
        <v>118</v>
      </c>
      <c r="K14" s="71">
        <v>4</v>
      </c>
      <c r="L14" s="71">
        <v>8</v>
      </c>
      <c r="M14" s="70">
        <v>7</v>
      </c>
      <c r="N14" s="24"/>
    </row>
    <row r="15" spans="1:14" ht="28">
      <c r="B15" s="18" t="s">
        <v>67</v>
      </c>
      <c r="C15" s="21">
        <v>756</v>
      </c>
      <c r="D15" s="36">
        <f t="shared" si="0"/>
        <v>0.12138728323699421</v>
      </c>
      <c r="E15" s="22"/>
      <c r="F15" s="18" t="s">
        <v>67</v>
      </c>
      <c r="G15" s="8">
        <v>6228</v>
      </c>
      <c r="H15" s="36">
        <f>+G15/G12</f>
        <v>1.8715741898259447E-2</v>
      </c>
    </row>
    <row r="16" spans="1:14">
      <c r="B16" s="37" t="s">
        <v>83</v>
      </c>
      <c r="C16" s="85">
        <f>+C15+C14</f>
        <v>16174</v>
      </c>
      <c r="D16" s="36">
        <f t="shared" si="0"/>
        <v>0.13407052504186076</v>
      </c>
      <c r="E16" s="22"/>
      <c r="F16" s="28" t="s">
        <v>66</v>
      </c>
      <c r="G16" s="87">
        <f>+G15+G14</f>
        <v>120638</v>
      </c>
      <c r="H16" s="88">
        <f>+G16/G12</f>
        <v>0.36252884892778153</v>
      </c>
    </row>
    <row r="17" spans="2:14" ht="63" customHeight="1">
      <c r="B17" s="181" t="s">
        <v>4</v>
      </c>
      <c r="C17" s="118" t="s">
        <v>303</v>
      </c>
      <c r="D17" s="36"/>
      <c r="E17" s="22"/>
      <c r="F17" s="161" t="s">
        <v>4</v>
      </c>
      <c r="G17" s="163">
        <v>96</v>
      </c>
      <c r="H17" s="165"/>
    </row>
    <row r="18" spans="2:14">
      <c r="B18" s="179"/>
      <c r="C18" s="11">
        <v>15</v>
      </c>
      <c r="D18" s="36">
        <f>+C18/G17</f>
        <v>0.15625</v>
      </c>
      <c r="E18" s="22"/>
      <c r="F18" s="162"/>
      <c r="G18" s="164"/>
      <c r="H18" s="166"/>
      <c r="I18" s="7"/>
    </row>
    <row r="19" spans="2:14" ht="15" customHeight="1">
      <c r="B19" s="20" t="s">
        <v>3</v>
      </c>
      <c r="C19" s="4">
        <f>+C20+C21+C22+C23</f>
        <v>1019</v>
      </c>
      <c r="D19" s="36">
        <f t="shared" si="0"/>
        <v>0.12151204388266158</v>
      </c>
      <c r="E19" s="22"/>
      <c r="F19" s="20" t="s">
        <v>3</v>
      </c>
      <c r="G19" s="4">
        <f>+G20+G21+G22+G23</f>
        <v>8386</v>
      </c>
      <c r="H19" s="20" t="s">
        <v>98</v>
      </c>
    </row>
    <row r="20" spans="2:14">
      <c r="B20" s="18" t="s">
        <v>94</v>
      </c>
      <c r="C20" s="4">
        <v>70</v>
      </c>
      <c r="D20" s="36">
        <f t="shared" si="0"/>
        <v>0.12367491166077739</v>
      </c>
      <c r="E20" s="22"/>
      <c r="F20" s="18" t="s">
        <v>94</v>
      </c>
      <c r="G20" s="8">
        <v>566</v>
      </c>
      <c r="H20" s="36">
        <f>+G20/G19</f>
        <v>6.7493441450035774E-2</v>
      </c>
    </row>
    <row r="21" spans="2:14">
      <c r="B21" s="18" t="s">
        <v>95</v>
      </c>
      <c r="C21" s="4">
        <v>205</v>
      </c>
      <c r="D21" s="36">
        <f t="shared" si="0"/>
        <v>0.11774842044801838</v>
      </c>
      <c r="E21" s="22"/>
      <c r="F21" s="18" t="s">
        <v>95</v>
      </c>
      <c r="G21" s="8">
        <v>1741</v>
      </c>
      <c r="H21" s="36">
        <f>+G21/G19</f>
        <v>0.20760791795850225</v>
      </c>
    </row>
    <row r="22" spans="2:14">
      <c r="B22" s="18" t="s">
        <v>96</v>
      </c>
      <c r="C22" s="4">
        <v>718</v>
      </c>
      <c r="D22" s="36">
        <f t="shared" si="0"/>
        <v>0.16998106060606061</v>
      </c>
      <c r="E22" s="22"/>
      <c r="F22" s="18" t="s">
        <v>96</v>
      </c>
      <c r="G22" s="8">
        <v>4224</v>
      </c>
      <c r="H22" s="36">
        <f>+G22/G19</f>
        <v>0.50369663725256375</v>
      </c>
    </row>
    <row r="23" spans="2:14">
      <c r="B23" s="18" t="s">
        <v>97</v>
      </c>
      <c r="C23" s="4">
        <v>26</v>
      </c>
      <c r="D23" s="36">
        <f t="shared" si="0"/>
        <v>1.4016172506738544E-2</v>
      </c>
      <c r="E23" s="22"/>
      <c r="F23" s="18" t="s">
        <v>97</v>
      </c>
      <c r="G23" s="8">
        <v>1855</v>
      </c>
      <c r="H23" s="36">
        <f>+G23/G19</f>
        <v>0.22120200333889817</v>
      </c>
    </row>
    <row r="24" spans="2:14">
      <c r="B24" s="20" t="s">
        <v>5</v>
      </c>
      <c r="C24" s="4">
        <f>+C25+C30+C35+C40</f>
        <v>5847</v>
      </c>
      <c r="D24" s="36">
        <f>+C24/G24</f>
        <v>0.19107218718342539</v>
      </c>
      <c r="E24" s="22"/>
      <c r="F24" s="20" t="s">
        <v>5</v>
      </c>
      <c r="G24" s="4">
        <f>+G25+G30+G35+G40</f>
        <v>30601</v>
      </c>
      <c r="H24" s="20" t="s">
        <v>98</v>
      </c>
      <c r="M24" s="25"/>
      <c r="N24" s="24"/>
    </row>
    <row r="25" spans="2:14">
      <c r="B25" s="3" t="s">
        <v>94</v>
      </c>
      <c r="C25" s="4">
        <f>+C26+C29</f>
        <v>17</v>
      </c>
      <c r="D25" s="36">
        <f t="shared" ref="D25:D41" si="1">+C25/G25</f>
        <v>0.12878787878787878</v>
      </c>
      <c r="E25" s="22"/>
      <c r="F25" s="3" t="s">
        <v>94</v>
      </c>
      <c r="G25" s="4">
        <f>+G26+G29</f>
        <v>132</v>
      </c>
      <c r="H25" s="36">
        <f>+G25/G24</f>
        <v>4.3135845233815886E-3</v>
      </c>
      <c r="M25" s="25"/>
      <c r="N25" s="24"/>
    </row>
    <row r="26" spans="2:14">
      <c r="B26" s="18" t="s">
        <v>61</v>
      </c>
      <c r="C26" s="8">
        <v>16</v>
      </c>
      <c r="D26" s="36">
        <f t="shared" si="1"/>
        <v>0.14545454545454545</v>
      </c>
      <c r="E26" s="22"/>
      <c r="F26" s="18" t="s">
        <v>61</v>
      </c>
      <c r="G26" s="8">
        <v>110</v>
      </c>
      <c r="H26" s="36"/>
      <c r="M26" s="25"/>
      <c r="N26" s="24"/>
    </row>
    <row r="27" spans="2:14">
      <c r="B27" s="18" t="s">
        <v>9</v>
      </c>
      <c r="C27" s="8">
        <v>1</v>
      </c>
      <c r="D27" s="36">
        <f>+C27/G27</f>
        <v>4.5454545454545456E-2</v>
      </c>
      <c r="E27" s="22"/>
      <c r="F27" s="18" t="s">
        <v>9</v>
      </c>
      <c r="G27" s="8">
        <v>22</v>
      </c>
      <c r="H27" s="36"/>
      <c r="M27" s="25"/>
      <c r="N27" s="24"/>
    </row>
    <row r="28" spans="2:14">
      <c r="B28" s="18" t="s">
        <v>104</v>
      </c>
      <c r="C28" s="8">
        <v>0</v>
      </c>
      <c r="D28" s="43"/>
      <c r="E28" s="22"/>
      <c r="F28" s="18" t="s">
        <v>104</v>
      </c>
      <c r="G28" s="8">
        <v>0</v>
      </c>
      <c r="H28" s="36"/>
      <c r="M28" s="25"/>
      <c r="N28" s="24"/>
    </row>
    <row r="29" spans="2:14" ht="28">
      <c r="B29" s="39" t="s">
        <v>105</v>
      </c>
      <c r="C29" s="86">
        <f>+C27+C28</f>
        <v>1</v>
      </c>
      <c r="D29" s="36">
        <f t="shared" si="1"/>
        <v>4.5454545454545456E-2</v>
      </c>
      <c r="E29" s="22"/>
      <c r="F29" s="39" t="s">
        <v>105</v>
      </c>
      <c r="G29" s="86">
        <f>+G27+G28</f>
        <v>22</v>
      </c>
      <c r="H29" s="88"/>
    </row>
    <row r="30" spans="2:14">
      <c r="B30" s="3" t="s">
        <v>95</v>
      </c>
      <c r="C30" s="4">
        <f>+C31+C34</f>
        <v>153</v>
      </c>
      <c r="D30" s="36">
        <f t="shared" si="1"/>
        <v>0.14825581395348839</v>
      </c>
      <c r="E30" s="22"/>
      <c r="F30" s="3" t="s">
        <v>95</v>
      </c>
      <c r="G30" s="4">
        <f>+G31+G34</f>
        <v>1032</v>
      </c>
      <c r="H30" s="36">
        <f>+G30/G24</f>
        <v>3.3724388091892425E-2</v>
      </c>
    </row>
    <row r="31" spans="2:14">
      <c r="B31" s="18" t="s">
        <v>61</v>
      </c>
      <c r="C31" s="8">
        <v>134</v>
      </c>
      <c r="D31" s="36"/>
      <c r="E31" s="22"/>
      <c r="F31" s="18" t="s">
        <v>61</v>
      </c>
      <c r="G31" s="8">
        <v>886</v>
      </c>
      <c r="H31" s="36"/>
    </row>
    <row r="32" spans="2:14">
      <c r="B32" s="18" t="s">
        <v>9</v>
      </c>
      <c r="C32" s="8">
        <v>19</v>
      </c>
      <c r="D32" s="36"/>
      <c r="E32" s="22"/>
      <c r="F32" s="18" t="s">
        <v>9</v>
      </c>
      <c r="G32" s="8">
        <v>146</v>
      </c>
      <c r="H32" s="36"/>
    </row>
    <row r="33" spans="1:15">
      <c r="B33" s="18" t="s">
        <v>104</v>
      </c>
      <c r="C33" s="8">
        <v>0</v>
      </c>
      <c r="D33" s="36"/>
      <c r="E33" s="22"/>
      <c r="F33" s="18" t="s">
        <v>104</v>
      </c>
      <c r="G33" s="8">
        <v>0</v>
      </c>
      <c r="H33" s="36"/>
    </row>
    <row r="34" spans="1:15" ht="28">
      <c r="B34" s="39" t="s">
        <v>105</v>
      </c>
      <c r="C34" s="86">
        <f>+C32+C33</f>
        <v>19</v>
      </c>
      <c r="D34" s="36"/>
      <c r="E34" s="22"/>
      <c r="F34" s="39" t="s">
        <v>105</v>
      </c>
      <c r="G34" s="86">
        <f>+G32+G33</f>
        <v>146</v>
      </c>
      <c r="H34" s="88"/>
    </row>
    <row r="35" spans="1:15">
      <c r="B35" s="3" t="s">
        <v>96</v>
      </c>
      <c r="C35" s="4">
        <f>+C36+C39</f>
        <v>938</v>
      </c>
      <c r="D35" s="36">
        <f t="shared" si="1"/>
        <v>0.14815984836518717</v>
      </c>
      <c r="E35" s="22"/>
      <c r="F35" s="3" t="s">
        <v>96</v>
      </c>
      <c r="G35" s="4">
        <f>+G36+G39</f>
        <v>6331</v>
      </c>
      <c r="H35" s="36">
        <f>+G35/G24</f>
        <v>0.20688866376915788</v>
      </c>
    </row>
    <row r="36" spans="1:15">
      <c r="B36" s="18" t="s">
        <v>61</v>
      </c>
      <c r="C36" s="8">
        <v>587</v>
      </c>
      <c r="D36" s="36"/>
      <c r="E36" s="22"/>
      <c r="F36" s="18" t="s">
        <v>61</v>
      </c>
      <c r="G36" s="8">
        <v>3414</v>
      </c>
      <c r="H36" s="36"/>
    </row>
    <row r="37" spans="1:15">
      <c r="B37" s="18" t="s">
        <v>9</v>
      </c>
      <c r="C37" s="8">
        <v>351</v>
      </c>
      <c r="D37" s="36"/>
      <c r="E37" s="22"/>
      <c r="F37" s="18" t="s">
        <v>9</v>
      </c>
      <c r="G37" s="8">
        <v>2915</v>
      </c>
      <c r="H37" s="36"/>
    </row>
    <row r="38" spans="1:15">
      <c r="B38" s="18" t="s">
        <v>104</v>
      </c>
      <c r="C38" s="8">
        <v>0</v>
      </c>
      <c r="D38" s="36"/>
      <c r="E38" s="22"/>
      <c r="F38" s="18" t="s">
        <v>104</v>
      </c>
      <c r="G38" s="8">
        <v>2</v>
      </c>
      <c r="H38" s="36"/>
    </row>
    <row r="39" spans="1:15" ht="28">
      <c r="B39" s="39" t="s">
        <v>105</v>
      </c>
      <c r="C39" s="86">
        <f>+C37+C38</f>
        <v>351</v>
      </c>
      <c r="D39" s="36"/>
      <c r="E39" s="22"/>
      <c r="F39" s="39" t="s">
        <v>105</v>
      </c>
      <c r="G39" s="86">
        <f>+G37+G38</f>
        <v>2917</v>
      </c>
      <c r="H39" s="88"/>
    </row>
    <row r="40" spans="1:15">
      <c r="B40" s="3" t="s">
        <v>97</v>
      </c>
      <c r="C40" s="4">
        <f>+C41+C44</f>
        <v>4739</v>
      </c>
      <c r="D40" s="36">
        <f t="shared" ref="D40" si="2">+C40/G40</f>
        <v>0.20509824288063708</v>
      </c>
      <c r="E40" s="22"/>
      <c r="F40" s="3" t="s">
        <v>97</v>
      </c>
      <c r="G40" s="4">
        <f>+G41+G44</f>
        <v>23106</v>
      </c>
      <c r="H40" s="36">
        <f>+G40/G24</f>
        <v>0.75507336361556809</v>
      </c>
    </row>
    <row r="41" spans="1:15">
      <c r="B41" s="18" t="s">
        <v>61</v>
      </c>
      <c r="C41" s="8">
        <v>307</v>
      </c>
      <c r="D41" s="36">
        <f t="shared" si="1"/>
        <v>0.17036625971143174</v>
      </c>
      <c r="E41" s="22"/>
      <c r="F41" s="18" t="s">
        <v>61</v>
      </c>
      <c r="G41" s="8">
        <v>1802</v>
      </c>
      <c r="H41" s="36"/>
    </row>
    <row r="42" spans="1:15">
      <c r="B42" s="18" t="s">
        <v>9</v>
      </c>
      <c r="C42" s="8">
        <v>4432</v>
      </c>
      <c r="D42" s="36"/>
      <c r="E42" s="22"/>
      <c r="F42" s="18" t="s">
        <v>9</v>
      </c>
      <c r="G42" s="8">
        <v>21268</v>
      </c>
      <c r="H42" s="36"/>
    </row>
    <row r="43" spans="1:15">
      <c r="B43" s="18" t="s">
        <v>104</v>
      </c>
      <c r="C43" s="8">
        <v>0</v>
      </c>
      <c r="D43" s="36"/>
      <c r="E43" s="22"/>
      <c r="F43" s="18" t="s">
        <v>104</v>
      </c>
      <c r="G43" s="8">
        <v>36</v>
      </c>
      <c r="H43" s="36"/>
    </row>
    <row r="44" spans="1:15" ht="28">
      <c r="B44" s="39" t="s">
        <v>105</v>
      </c>
      <c r="C44" s="86">
        <f>+C42+C43</f>
        <v>4432</v>
      </c>
      <c r="D44" s="36"/>
      <c r="E44" s="22"/>
      <c r="F44" s="42" t="s">
        <v>105</v>
      </c>
      <c r="G44" s="86">
        <f>+G42+G43</f>
        <v>21304</v>
      </c>
      <c r="H44" s="88"/>
    </row>
    <row r="46" spans="1:15" ht="42.75" customHeight="1">
      <c r="A46" s="3" t="s">
        <v>1</v>
      </c>
      <c r="B46" s="3" t="s">
        <v>20</v>
      </c>
      <c r="C46" s="3" t="s">
        <v>11</v>
      </c>
      <c r="D46" s="3" t="s">
        <v>19</v>
      </c>
      <c r="E46" s="19" t="s">
        <v>70</v>
      </c>
      <c r="F46" s="167" t="s">
        <v>12</v>
      </c>
      <c r="G46" s="168"/>
      <c r="H46" s="3" t="s">
        <v>16</v>
      </c>
      <c r="I46" s="3" t="s">
        <v>103</v>
      </c>
      <c r="J46" s="3" t="s">
        <v>63</v>
      </c>
      <c r="K46" s="3" t="s">
        <v>59</v>
      </c>
      <c r="L46" s="3" t="s">
        <v>64</v>
      </c>
      <c r="M46" s="3" t="s">
        <v>65</v>
      </c>
      <c r="N46" s="26" t="s">
        <v>126</v>
      </c>
    </row>
    <row r="47" spans="1:15" ht="35.25" customHeight="1">
      <c r="A47" s="132">
        <v>2</v>
      </c>
      <c r="B47" s="129" t="s">
        <v>21</v>
      </c>
      <c r="C47" s="129" t="s">
        <v>132</v>
      </c>
      <c r="D47" s="151" t="s">
        <v>72</v>
      </c>
      <c r="E47" s="129" t="s">
        <v>69</v>
      </c>
      <c r="F47" s="132" t="s">
        <v>13</v>
      </c>
      <c r="G47" s="146">
        <v>1</v>
      </c>
      <c r="H47" s="132" t="s">
        <v>17</v>
      </c>
      <c r="I47" s="31" t="s">
        <v>62</v>
      </c>
      <c r="J47" s="5" t="s">
        <v>61</v>
      </c>
      <c r="K47" s="2">
        <v>4</v>
      </c>
      <c r="L47" s="2">
        <v>1</v>
      </c>
      <c r="M47" s="119">
        <v>50</v>
      </c>
      <c r="N47" s="82">
        <f t="shared" ref="N47:N108" si="3">ROUND(O47,0)</f>
        <v>1114</v>
      </c>
      <c r="O47" s="27">
        <f>+ROUND(((C13*50%)/50)*K47,0)</f>
        <v>1114</v>
      </c>
    </row>
    <row r="48" spans="1:15" ht="35.25" customHeight="1">
      <c r="A48" s="133"/>
      <c r="B48" s="130"/>
      <c r="C48" s="130"/>
      <c r="D48" s="151"/>
      <c r="E48" s="130"/>
      <c r="F48" s="133"/>
      <c r="G48" s="147"/>
      <c r="H48" s="134"/>
      <c r="I48" s="31" t="s">
        <v>62</v>
      </c>
      <c r="J48" s="5" t="s">
        <v>9</v>
      </c>
      <c r="K48" s="2">
        <v>4</v>
      </c>
      <c r="L48" s="2">
        <v>1</v>
      </c>
      <c r="M48" s="119">
        <v>50</v>
      </c>
      <c r="N48" s="82">
        <f t="shared" si="3"/>
        <v>647</v>
      </c>
      <c r="O48" s="27">
        <f>+ROUND(((C16*50%)/50)*K48,0)</f>
        <v>647</v>
      </c>
    </row>
    <row r="49" spans="1:15" ht="35.25" customHeight="1">
      <c r="A49" s="133"/>
      <c r="B49" s="130"/>
      <c r="C49" s="130"/>
      <c r="D49" s="151"/>
      <c r="E49" s="131"/>
      <c r="F49" s="134"/>
      <c r="G49" s="148"/>
      <c r="H49" s="2" t="s">
        <v>18</v>
      </c>
      <c r="I49" s="31" t="s">
        <v>62</v>
      </c>
      <c r="J49" s="5" t="s">
        <v>68</v>
      </c>
      <c r="K49" s="2">
        <v>4</v>
      </c>
      <c r="L49" s="2">
        <v>1</v>
      </c>
      <c r="M49" s="119">
        <v>3000</v>
      </c>
      <c r="N49" s="82">
        <f t="shared" si="3"/>
        <v>29</v>
      </c>
      <c r="O49" s="27">
        <f>+ROUND(((C12*50%)/3000)*K49,0)</f>
        <v>29</v>
      </c>
    </row>
    <row r="50" spans="1:15" ht="52.5" customHeight="1">
      <c r="A50" s="133"/>
      <c r="B50" s="130"/>
      <c r="C50" s="130"/>
      <c r="D50" s="151" t="s">
        <v>72</v>
      </c>
      <c r="E50" s="129" t="s">
        <v>71</v>
      </c>
      <c r="F50" s="132" t="s">
        <v>13</v>
      </c>
      <c r="G50" s="146">
        <v>1</v>
      </c>
      <c r="H50" s="132" t="s">
        <v>17</v>
      </c>
      <c r="I50" s="31" t="s">
        <v>62</v>
      </c>
      <c r="J50" s="5" t="s">
        <v>61</v>
      </c>
      <c r="K50" s="2">
        <v>4</v>
      </c>
      <c r="L50" s="2">
        <v>2</v>
      </c>
      <c r="M50" s="119">
        <v>50</v>
      </c>
      <c r="N50" s="82">
        <f t="shared" si="3"/>
        <v>2227</v>
      </c>
      <c r="O50" s="27">
        <f>+ROUND(((C13)/50)*K50,0)</f>
        <v>2227</v>
      </c>
    </row>
    <row r="51" spans="1:15" ht="48" customHeight="1">
      <c r="A51" s="134"/>
      <c r="B51" s="131"/>
      <c r="C51" s="131"/>
      <c r="D51" s="151"/>
      <c r="E51" s="131"/>
      <c r="F51" s="134"/>
      <c r="G51" s="148"/>
      <c r="H51" s="134"/>
      <c r="I51" s="31" t="s">
        <v>62</v>
      </c>
      <c r="J51" s="5" t="s">
        <v>9</v>
      </c>
      <c r="K51" s="2">
        <v>4</v>
      </c>
      <c r="L51" s="2">
        <v>2</v>
      </c>
      <c r="M51" s="119">
        <v>50</v>
      </c>
      <c r="N51" s="82">
        <f t="shared" si="3"/>
        <v>1294</v>
      </c>
      <c r="O51" s="27">
        <f>+ROUND(((C16)/50)*K51,0)</f>
        <v>1294</v>
      </c>
    </row>
    <row r="52" spans="1:15" ht="30.75" customHeight="1">
      <c r="A52" s="132">
        <v>3</v>
      </c>
      <c r="B52" s="129" t="s">
        <v>22</v>
      </c>
      <c r="C52" s="129" t="s">
        <v>171</v>
      </c>
      <c r="D52" s="135" t="s">
        <v>73</v>
      </c>
      <c r="E52" s="129" t="s">
        <v>69</v>
      </c>
      <c r="F52" s="132" t="s">
        <v>13</v>
      </c>
      <c r="G52" s="146">
        <v>1</v>
      </c>
      <c r="H52" s="132" t="s">
        <v>17</v>
      </c>
      <c r="I52" s="31" t="s">
        <v>62</v>
      </c>
      <c r="J52" s="5" t="s">
        <v>61</v>
      </c>
      <c r="K52" s="2">
        <v>4</v>
      </c>
      <c r="L52" s="2">
        <v>1</v>
      </c>
      <c r="M52" s="119">
        <v>50</v>
      </c>
      <c r="N52" s="82">
        <f t="shared" si="3"/>
        <v>1114</v>
      </c>
      <c r="O52" s="27">
        <f>+ROUND(((C13*50%)/50)*K52,0)</f>
        <v>1114</v>
      </c>
    </row>
    <row r="53" spans="1:15" ht="30.75" customHeight="1">
      <c r="A53" s="133"/>
      <c r="B53" s="130"/>
      <c r="C53" s="130"/>
      <c r="D53" s="136"/>
      <c r="E53" s="130"/>
      <c r="F53" s="133"/>
      <c r="G53" s="147"/>
      <c r="H53" s="134"/>
      <c r="I53" s="31" t="s">
        <v>62</v>
      </c>
      <c r="J53" s="5" t="s">
        <v>9</v>
      </c>
      <c r="K53" s="2">
        <v>4</v>
      </c>
      <c r="L53" s="2">
        <v>1</v>
      </c>
      <c r="M53" s="119">
        <v>50</v>
      </c>
      <c r="N53" s="82">
        <f t="shared" si="3"/>
        <v>647</v>
      </c>
      <c r="O53" s="27">
        <f>+ROUND(((C16*50%)/50)*K53,0)</f>
        <v>647</v>
      </c>
    </row>
    <row r="54" spans="1:15" ht="40.5" customHeight="1">
      <c r="A54" s="133"/>
      <c r="B54" s="130"/>
      <c r="C54" s="130"/>
      <c r="D54" s="136"/>
      <c r="E54" s="131"/>
      <c r="F54" s="134"/>
      <c r="G54" s="148"/>
      <c r="H54" s="2" t="s">
        <v>18</v>
      </c>
      <c r="I54" s="31" t="s">
        <v>62</v>
      </c>
      <c r="J54" s="5" t="s">
        <v>68</v>
      </c>
      <c r="K54" s="2">
        <v>4</v>
      </c>
      <c r="L54" s="2">
        <v>1</v>
      </c>
      <c r="M54" s="119">
        <v>3000</v>
      </c>
      <c r="N54" s="82">
        <f t="shared" si="3"/>
        <v>29</v>
      </c>
      <c r="O54" s="27">
        <f>+ROUND(((C12*50%)/3000)*K54,0)</f>
        <v>29</v>
      </c>
    </row>
    <row r="55" spans="1:15" ht="42.75" customHeight="1">
      <c r="A55" s="133"/>
      <c r="B55" s="130"/>
      <c r="C55" s="130"/>
      <c r="D55" s="151" t="s">
        <v>131</v>
      </c>
      <c r="E55" s="129" t="s">
        <v>71</v>
      </c>
      <c r="F55" s="132" t="s">
        <v>13</v>
      </c>
      <c r="G55" s="146">
        <v>1</v>
      </c>
      <c r="H55" s="132" t="s">
        <v>17</v>
      </c>
      <c r="I55" s="31" t="s">
        <v>62</v>
      </c>
      <c r="J55" s="5" t="s">
        <v>61</v>
      </c>
      <c r="K55" s="2">
        <v>3</v>
      </c>
      <c r="L55" s="2">
        <v>2</v>
      </c>
      <c r="M55" s="119">
        <v>50</v>
      </c>
      <c r="N55" s="82">
        <f t="shared" si="3"/>
        <v>1670</v>
      </c>
      <c r="O55" s="27">
        <f>+ROUND(((C13)/50)*K55,0)</f>
        <v>1670</v>
      </c>
    </row>
    <row r="56" spans="1:15" ht="47.25" customHeight="1">
      <c r="A56" s="134"/>
      <c r="B56" s="131"/>
      <c r="C56" s="131"/>
      <c r="D56" s="151"/>
      <c r="E56" s="130"/>
      <c r="F56" s="134"/>
      <c r="G56" s="148"/>
      <c r="H56" s="134"/>
      <c r="I56" s="31" t="s">
        <v>62</v>
      </c>
      <c r="J56" s="5" t="s">
        <v>9</v>
      </c>
      <c r="K56" s="2">
        <v>3</v>
      </c>
      <c r="L56" s="2">
        <v>2</v>
      </c>
      <c r="M56" s="119">
        <v>50</v>
      </c>
      <c r="N56" s="82">
        <f t="shared" si="3"/>
        <v>970</v>
      </c>
      <c r="O56" s="27">
        <f>+ROUND(((C16)/50)*K56,0)</f>
        <v>970</v>
      </c>
    </row>
    <row r="57" spans="1:15" ht="69.900000000000006" customHeight="1">
      <c r="A57" s="16">
        <v>4</v>
      </c>
      <c r="B57" s="15" t="s">
        <v>23</v>
      </c>
      <c r="C57" s="15" t="s">
        <v>136</v>
      </c>
      <c r="D57" s="34" t="s">
        <v>74</v>
      </c>
      <c r="E57" s="62" t="s">
        <v>75</v>
      </c>
      <c r="F57" s="16" t="s">
        <v>4</v>
      </c>
      <c r="G57" s="17">
        <v>1</v>
      </c>
      <c r="H57" s="30" t="s">
        <v>18</v>
      </c>
      <c r="I57" s="31" t="s">
        <v>62</v>
      </c>
      <c r="J57" s="5" t="s">
        <v>68</v>
      </c>
      <c r="K57" s="2">
        <v>4</v>
      </c>
      <c r="L57" s="2" t="s">
        <v>62</v>
      </c>
      <c r="M57" s="119" t="s">
        <v>62</v>
      </c>
      <c r="N57" s="82">
        <f t="shared" si="3"/>
        <v>60</v>
      </c>
      <c r="O57" s="27">
        <f>C18*K57</f>
        <v>60</v>
      </c>
    </row>
    <row r="58" spans="1:15" ht="46.5" customHeight="1">
      <c r="A58" s="132">
        <v>5</v>
      </c>
      <c r="B58" s="129" t="s">
        <v>24</v>
      </c>
      <c r="C58" s="129" t="s">
        <v>133</v>
      </c>
      <c r="D58" s="151" t="s">
        <v>76</v>
      </c>
      <c r="E58" s="129" t="s">
        <v>69</v>
      </c>
      <c r="F58" s="132" t="s">
        <v>13</v>
      </c>
      <c r="G58" s="146">
        <v>1</v>
      </c>
      <c r="H58" s="132" t="s">
        <v>17</v>
      </c>
      <c r="I58" s="31" t="s">
        <v>62</v>
      </c>
      <c r="J58" s="5" t="s">
        <v>61</v>
      </c>
      <c r="K58" s="2">
        <v>3</v>
      </c>
      <c r="L58" s="2">
        <v>1</v>
      </c>
      <c r="M58" s="119">
        <v>50</v>
      </c>
      <c r="N58" s="82">
        <f t="shared" si="3"/>
        <v>835</v>
      </c>
      <c r="O58" s="27">
        <f>+ROUND(((C13*50%)/50)*K58,0)</f>
        <v>835</v>
      </c>
    </row>
    <row r="59" spans="1:15" ht="46.5" customHeight="1">
      <c r="A59" s="133"/>
      <c r="B59" s="130"/>
      <c r="C59" s="130"/>
      <c r="D59" s="151"/>
      <c r="E59" s="130"/>
      <c r="F59" s="133"/>
      <c r="G59" s="147"/>
      <c r="H59" s="134"/>
      <c r="I59" s="31" t="s">
        <v>62</v>
      </c>
      <c r="J59" s="5" t="s">
        <v>9</v>
      </c>
      <c r="K59" s="2">
        <v>3</v>
      </c>
      <c r="L59" s="2">
        <v>1</v>
      </c>
      <c r="M59" s="119">
        <v>50</v>
      </c>
      <c r="N59" s="82">
        <f t="shared" si="3"/>
        <v>485</v>
      </c>
      <c r="O59" s="27">
        <f>+ROUND(((C16*50%)/50)*K59,0)</f>
        <v>485</v>
      </c>
    </row>
    <row r="60" spans="1:15" ht="46.5" customHeight="1">
      <c r="A60" s="133"/>
      <c r="B60" s="130"/>
      <c r="C60" s="130"/>
      <c r="D60" s="151"/>
      <c r="E60" s="131"/>
      <c r="F60" s="134"/>
      <c r="G60" s="148"/>
      <c r="H60" s="2" t="s">
        <v>18</v>
      </c>
      <c r="I60" s="31" t="s">
        <v>62</v>
      </c>
      <c r="J60" s="5" t="s">
        <v>68</v>
      </c>
      <c r="K60" s="2">
        <v>3</v>
      </c>
      <c r="L60" s="2">
        <v>1</v>
      </c>
      <c r="M60" s="119">
        <v>3000</v>
      </c>
      <c r="N60" s="82">
        <f t="shared" si="3"/>
        <v>22</v>
      </c>
      <c r="O60" s="27">
        <f>+ROUND(((C12*50%)/3000)*K60,0)</f>
        <v>22</v>
      </c>
    </row>
    <row r="61" spans="1:15" ht="69" customHeight="1">
      <c r="A61" s="133"/>
      <c r="B61" s="130"/>
      <c r="C61" s="130"/>
      <c r="D61" s="151" t="s">
        <v>172</v>
      </c>
      <c r="E61" s="129" t="s">
        <v>71</v>
      </c>
      <c r="F61" s="132" t="s">
        <v>13</v>
      </c>
      <c r="G61" s="146">
        <v>1</v>
      </c>
      <c r="H61" s="132" t="s">
        <v>17</v>
      </c>
      <c r="I61" s="31" t="s">
        <v>62</v>
      </c>
      <c r="J61" s="5" t="s">
        <v>61</v>
      </c>
      <c r="K61" s="2">
        <v>3</v>
      </c>
      <c r="L61" s="2">
        <v>2</v>
      </c>
      <c r="M61" s="119">
        <v>50</v>
      </c>
      <c r="N61" s="82">
        <f t="shared" si="3"/>
        <v>1670</v>
      </c>
      <c r="O61" s="27">
        <f>+ROUND(((C13)/50)*K61,0)</f>
        <v>1670</v>
      </c>
    </row>
    <row r="62" spans="1:15" ht="99" customHeight="1">
      <c r="A62" s="134"/>
      <c r="B62" s="131"/>
      <c r="C62" s="131"/>
      <c r="D62" s="151"/>
      <c r="E62" s="130"/>
      <c r="F62" s="134"/>
      <c r="G62" s="148"/>
      <c r="H62" s="134"/>
      <c r="I62" s="31" t="s">
        <v>62</v>
      </c>
      <c r="J62" s="5" t="s">
        <v>9</v>
      </c>
      <c r="K62" s="2">
        <v>3</v>
      </c>
      <c r="L62" s="2">
        <v>2</v>
      </c>
      <c r="M62" s="119">
        <v>50</v>
      </c>
      <c r="N62" s="82">
        <f t="shared" si="3"/>
        <v>970</v>
      </c>
      <c r="O62" s="27">
        <f>+ROUND(((C16)/50)*K62,0)</f>
        <v>970</v>
      </c>
    </row>
    <row r="63" spans="1:15" ht="32.25" customHeight="1">
      <c r="A63" s="132">
        <v>6</v>
      </c>
      <c r="B63" s="129" t="s">
        <v>25</v>
      </c>
      <c r="C63" s="129" t="s">
        <v>134</v>
      </c>
      <c r="D63" s="158" t="s">
        <v>137</v>
      </c>
      <c r="E63" s="129" t="s">
        <v>69</v>
      </c>
      <c r="F63" s="132" t="s">
        <v>13</v>
      </c>
      <c r="G63" s="146">
        <v>1</v>
      </c>
      <c r="H63" s="132" t="s">
        <v>17</v>
      </c>
      <c r="I63" s="31" t="s">
        <v>62</v>
      </c>
      <c r="J63" s="5" t="s">
        <v>61</v>
      </c>
      <c r="K63" s="2">
        <v>3</v>
      </c>
      <c r="L63" s="2">
        <v>2</v>
      </c>
      <c r="M63" s="119">
        <v>50</v>
      </c>
      <c r="N63" s="82">
        <f t="shared" si="3"/>
        <v>835</v>
      </c>
      <c r="O63" s="27">
        <f>+ROUND(((C13*50%)/50)*K63,0)</f>
        <v>835</v>
      </c>
    </row>
    <row r="64" spans="1:15" ht="32.25" customHeight="1">
      <c r="A64" s="133"/>
      <c r="B64" s="130"/>
      <c r="C64" s="130"/>
      <c r="D64" s="158"/>
      <c r="E64" s="130"/>
      <c r="F64" s="133"/>
      <c r="G64" s="147"/>
      <c r="H64" s="134"/>
      <c r="I64" s="31" t="s">
        <v>62</v>
      </c>
      <c r="J64" s="5" t="s">
        <v>9</v>
      </c>
      <c r="K64" s="2">
        <v>3</v>
      </c>
      <c r="L64" s="2">
        <v>2</v>
      </c>
      <c r="M64" s="119">
        <v>50</v>
      </c>
      <c r="N64" s="82">
        <f t="shared" si="3"/>
        <v>485</v>
      </c>
      <c r="O64" s="27">
        <f>+ROUND(((C16*50%)/50)*K64,0)</f>
        <v>485</v>
      </c>
    </row>
    <row r="65" spans="1:15" ht="32.25" customHeight="1">
      <c r="A65" s="133"/>
      <c r="B65" s="130"/>
      <c r="C65" s="130"/>
      <c r="D65" s="158"/>
      <c r="E65" s="131"/>
      <c r="F65" s="134"/>
      <c r="G65" s="148"/>
      <c r="H65" s="2" t="s">
        <v>18</v>
      </c>
      <c r="I65" s="31" t="s">
        <v>62</v>
      </c>
      <c r="J65" s="5" t="s">
        <v>68</v>
      </c>
      <c r="K65" s="2">
        <v>3</v>
      </c>
      <c r="L65" s="2">
        <v>2</v>
      </c>
      <c r="M65" s="119">
        <v>3000</v>
      </c>
      <c r="N65" s="82">
        <f t="shared" si="3"/>
        <v>22</v>
      </c>
      <c r="O65" s="27">
        <f>+ROUND(((C12*50%)/3000)*K65,0)</f>
        <v>22</v>
      </c>
    </row>
    <row r="66" spans="1:15" ht="48" customHeight="1">
      <c r="A66" s="132">
        <v>7</v>
      </c>
      <c r="B66" s="129" t="s">
        <v>26</v>
      </c>
      <c r="C66" s="129" t="s">
        <v>135</v>
      </c>
      <c r="D66" s="158" t="s">
        <v>77</v>
      </c>
      <c r="E66" s="129" t="s">
        <v>69</v>
      </c>
      <c r="F66" s="132" t="s">
        <v>13</v>
      </c>
      <c r="G66" s="146">
        <v>1</v>
      </c>
      <c r="H66" s="132" t="s">
        <v>17</v>
      </c>
      <c r="I66" s="31" t="s">
        <v>62</v>
      </c>
      <c r="J66" s="5" t="s">
        <v>61</v>
      </c>
      <c r="K66" s="2">
        <v>3</v>
      </c>
      <c r="L66" s="2">
        <v>2</v>
      </c>
      <c r="M66" s="119">
        <v>50</v>
      </c>
      <c r="N66" s="82">
        <f t="shared" si="3"/>
        <v>835</v>
      </c>
      <c r="O66" s="27">
        <f>+ROUND(((C13*50%)/50)*K66,0)</f>
        <v>835</v>
      </c>
    </row>
    <row r="67" spans="1:15" ht="48" customHeight="1">
      <c r="A67" s="133"/>
      <c r="B67" s="130"/>
      <c r="C67" s="130"/>
      <c r="D67" s="158"/>
      <c r="E67" s="130"/>
      <c r="F67" s="133"/>
      <c r="G67" s="147"/>
      <c r="H67" s="134"/>
      <c r="I67" s="31" t="s">
        <v>62</v>
      </c>
      <c r="J67" s="5" t="s">
        <v>9</v>
      </c>
      <c r="K67" s="2">
        <v>3</v>
      </c>
      <c r="L67" s="2">
        <v>2</v>
      </c>
      <c r="M67" s="119">
        <v>50</v>
      </c>
      <c r="N67" s="82">
        <f t="shared" si="3"/>
        <v>485</v>
      </c>
      <c r="O67" s="27">
        <f>+ROUND(((C16*50%)/50)*K67,0)</f>
        <v>485</v>
      </c>
    </row>
    <row r="68" spans="1:15" ht="48" customHeight="1">
      <c r="A68" s="133"/>
      <c r="B68" s="130"/>
      <c r="C68" s="130"/>
      <c r="D68" s="158"/>
      <c r="E68" s="131"/>
      <c r="F68" s="134"/>
      <c r="G68" s="148"/>
      <c r="H68" s="2" t="s">
        <v>18</v>
      </c>
      <c r="I68" s="31" t="s">
        <v>62</v>
      </c>
      <c r="J68" s="5" t="s">
        <v>68</v>
      </c>
      <c r="K68" s="2">
        <v>3</v>
      </c>
      <c r="L68" s="2">
        <v>2</v>
      </c>
      <c r="M68" s="119">
        <v>3000</v>
      </c>
      <c r="N68" s="82">
        <f t="shared" si="3"/>
        <v>22</v>
      </c>
      <c r="O68" s="27">
        <f>+ROUND(((C12*50%)/3000)*K68,0)</f>
        <v>22</v>
      </c>
    </row>
    <row r="69" spans="1:15" ht="69.900000000000006" customHeight="1">
      <c r="A69" s="132">
        <v>8</v>
      </c>
      <c r="B69" s="129" t="s">
        <v>27</v>
      </c>
      <c r="C69" s="141" t="s">
        <v>28</v>
      </c>
      <c r="D69" s="151" t="s">
        <v>141</v>
      </c>
      <c r="E69" s="129" t="s">
        <v>139</v>
      </c>
      <c r="F69" s="132" t="s">
        <v>14</v>
      </c>
      <c r="G69" s="146">
        <v>0.12</v>
      </c>
      <c r="H69" s="132" t="s">
        <v>17</v>
      </c>
      <c r="I69" s="31" t="s">
        <v>62</v>
      </c>
      <c r="J69" s="5" t="s">
        <v>61</v>
      </c>
      <c r="K69" s="2" t="s">
        <v>78</v>
      </c>
      <c r="L69" s="2" t="s">
        <v>62</v>
      </c>
      <c r="M69" s="119" t="s">
        <v>62</v>
      </c>
      <c r="N69" s="82">
        <f t="shared" si="3"/>
        <v>3341</v>
      </c>
      <c r="O69" s="27">
        <f>+ROUND(C13*G69,0)</f>
        <v>3341</v>
      </c>
    </row>
    <row r="70" spans="1:15" ht="69.900000000000006" customHeight="1">
      <c r="A70" s="134"/>
      <c r="B70" s="131"/>
      <c r="C70" s="141"/>
      <c r="D70" s="151"/>
      <c r="E70" s="131"/>
      <c r="F70" s="134"/>
      <c r="G70" s="148"/>
      <c r="H70" s="134"/>
      <c r="I70" s="31" t="s">
        <v>62</v>
      </c>
      <c r="J70" s="5" t="s">
        <v>9</v>
      </c>
      <c r="K70" s="2" t="s">
        <v>78</v>
      </c>
      <c r="L70" s="2" t="s">
        <v>62</v>
      </c>
      <c r="M70" s="119" t="s">
        <v>62</v>
      </c>
      <c r="N70" s="82">
        <f t="shared" si="3"/>
        <v>1941</v>
      </c>
      <c r="O70" s="27">
        <f>+ROUND((C16*G69),0)</f>
        <v>1941</v>
      </c>
    </row>
    <row r="71" spans="1:15" ht="69.900000000000006" customHeight="1">
      <c r="A71" s="132">
        <v>9</v>
      </c>
      <c r="B71" s="129" t="s">
        <v>29</v>
      </c>
      <c r="C71" s="141" t="s">
        <v>30</v>
      </c>
      <c r="D71" s="151" t="s">
        <v>141</v>
      </c>
      <c r="E71" s="129" t="s">
        <v>139</v>
      </c>
      <c r="F71" s="140" t="s">
        <v>14</v>
      </c>
      <c r="G71" s="149">
        <v>0.3</v>
      </c>
      <c r="H71" s="132" t="s">
        <v>17</v>
      </c>
      <c r="I71" s="31" t="s">
        <v>62</v>
      </c>
      <c r="J71" s="5" t="s">
        <v>61</v>
      </c>
      <c r="K71" s="2">
        <v>1</v>
      </c>
      <c r="L71" s="2" t="s">
        <v>62</v>
      </c>
      <c r="M71" s="119" t="s">
        <v>62</v>
      </c>
      <c r="N71" s="82">
        <f t="shared" si="3"/>
        <v>8352</v>
      </c>
      <c r="O71" s="27">
        <f>+ROUND(C13*G71,0)</f>
        <v>8352</v>
      </c>
    </row>
    <row r="72" spans="1:15" ht="69.900000000000006" customHeight="1">
      <c r="A72" s="134"/>
      <c r="B72" s="131"/>
      <c r="C72" s="141"/>
      <c r="D72" s="151"/>
      <c r="E72" s="131"/>
      <c r="F72" s="140"/>
      <c r="G72" s="149"/>
      <c r="H72" s="134"/>
      <c r="I72" s="31" t="s">
        <v>62</v>
      </c>
      <c r="J72" s="5" t="s">
        <v>9</v>
      </c>
      <c r="K72" s="2">
        <v>1</v>
      </c>
      <c r="L72" s="2" t="s">
        <v>62</v>
      </c>
      <c r="M72" s="119" t="s">
        <v>62</v>
      </c>
      <c r="N72" s="82">
        <f t="shared" si="3"/>
        <v>4852</v>
      </c>
      <c r="O72" s="27">
        <f>+ROUND((C16*G71),0)</f>
        <v>4852</v>
      </c>
    </row>
    <row r="73" spans="1:15" ht="69.900000000000006" customHeight="1">
      <c r="A73" s="132">
        <v>10</v>
      </c>
      <c r="B73" s="151" t="s">
        <v>32</v>
      </c>
      <c r="C73" s="141" t="s">
        <v>31</v>
      </c>
      <c r="D73" s="151" t="s">
        <v>142</v>
      </c>
      <c r="E73" s="129" t="s">
        <v>139</v>
      </c>
      <c r="F73" s="140" t="s">
        <v>14</v>
      </c>
      <c r="G73" s="150">
        <v>8.9999999999999998E-4</v>
      </c>
      <c r="H73" s="132" t="s">
        <v>17</v>
      </c>
      <c r="I73" s="31" t="s">
        <v>62</v>
      </c>
      <c r="J73" s="5" t="s">
        <v>61</v>
      </c>
      <c r="K73" s="2" t="s">
        <v>78</v>
      </c>
      <c r="L73" s="2" t="s">
        <v>62</v>
      </c>
      <c r="M73" s="119" t="s">
        <v>62</v>
      </c>
      <c r="N73" s="82">
        <f t="shared" si="3"/>
        <v>25</v>
      </c>
      <c r="O73" s="27">
        <f>+ROUND(C13*G73,0)</f>
        <v>25</v>
      </c>
    </row>
    <row r="74" spans="1:15" ht="69.900000000000006" customHeight="1">
      <c r="A74" s="134"/>
      <c r="B74" s="151"/>
      <c r="C74" s="141"/>
      <c r="D74" s="151"/>
      <c r="E74" s="131"/>
      <c r="F74" s="140"/>
      <c r="G74" s="150"/>
      <c r="H74" s="134"/>
      <c r="I74" s="31" t="s">
        <v>62</v>
      </c>
      <c r="J74" s="5" t="s">
        <v>9</v>
      </c>
      <c r="K74" s="2" t="s">
        <v>78</v>
      </c>
      <c r="L74" s="2" t="s">
        <v>62</v>
      </c>
      <c r="M74" s="119" t="s">
        <v>62</v>
      </c>
      <c r="N74" s="82">
        <f t="shared" si="3"/>
        <v>15</v>
      </c>
      <c r="O74" s="27">
        <f>+ROUND((C16*G73),0)</f>
        <v>15</v>
      </c>
    </row>
    <row r="75" spans="1:15" ht="69.900000000000006" customHeight="1">
      <c r="A75" s="132">
        <v>11</v>
      </c>
      <c r="B75" s="129" t="s">
        <v>33</v>
      </c>
      <c r="C75" s="129" t="s">
        <v>34</v>
      </c>
      <c r="D75" s="135" t="s">
        <v>143</v>
      </c>
      <c r="E75" s="129" t="s">
        <v>139</v>
      </c>
      <c r="F75" s="132" t="s">
        <v>14</v>
      </c>
      <c r="G75" s="142">
        <v>1.0500000000000001E-2</v>
      </c>
      <c r="H75" s="132" t="s">
        <v>17</v>
      </c>
      <c r="I75" s="31" t="s">
        <v>62</v>
      </c>
      <c r="J75" s="5" t="s">
        <v>61</v>
      </c>
      <c r="K75" s="2">
        <v>1</v>
      </c>
      <c r="L75" s="2" t="s">
        <v>62</v>
      </c>
      <c r="M75" s="119" t="s">
        <v>62</v>
      </c>
      <c r="N75" s="82">
        <f t="shared" si="3"/>
        <v>292</v>
      </c>
      <c r="O75" s="27">
        <f>+ROUND(C13*G75,0)</f>
        <v>292</v>
      </c>
    </row>
    <row r="76" spans="1:15" ht="69.900000000000006" customHeight="1">
      <c r="A76" s="134"/>
      <c r="B76" s="131"/>
      <c r="C76" s="131"/>
      <c r="D76" s="137"/>
      <c r="E76" s="131"/>
      <c r="F76" s="134"/>
      <c r="G76" s="143"/>
      <c r="H76" s="134"/>
      <c r="I76" s="31" t="s">
        <v>62</v>
      </c>
      <c r="J76" s="5" t="s">
        <v>9</v>
      </c>
      <c r="K76" s="2">
        <v>1</v>
      </c>
      <c r="L76" s="2" t="s">
        <v>62</v>
      </c>
      <c r="M76" s="119" t="s">
        <v>62</v>
      </c>
      <c r="N76" s="82">
        <f t="shared" si="3"/>
        <v>170</v>
      </c>
      <c r="O76" s="27">
        <f>+ROUND(C16*G75,0)</f>
        <v>170</v>
      </c>
    </row>
    <row r="77" spans="1:15" ht="69.900000000000006" customHeight="1">
      <c r="A77" s="132">
        <v>12</v>
      </c>
      <c r="B77" s="151" t="s">
        <v>35</v>
      </c>
      <c r="C77" s="141" t="s">
        <v>36</v>
      </c>
      <c r="D77" s="151" t="s">
        <v>144</v>
      </c>
      <c r="E77" s="129" t="s">
        <v>139</v>
      </c>
      <c r="F77" s="132" t="s">
        <v>14</v>
      </c>
      <c r="G77" s="142">
        <v>7.3000000000000001E-3</v>
      </c>
      <c r="H77" s="132" t="s">
        <v>17</v>
      </c>
      <c r="I77" s="31" t="s">
        <v>62</v>
      </c>
      <c r="J77" s="5" t="s">
        <v>61</v>
      </c>
      <c r="K77" s="2" t="s">
        <v>78</v>
      </c>
      <c r="L77" s="2" t="s">
        <v>62</v>
      </c>
      <c r="M77" s="119" t="s">
        <v>62</v>
      </c>
      <c r="N77" s="82">
        <f t="shared" si="3"/>
        <v>278</v>
      </c>
      <c r="O77" s="27">
        <f>O79</f>
        <v>278</v>
      </c>
    </row>
    <row r="78" spans="1:15" ht="69.900000000000006" customHeight="1">
      <c r="A78" s="134"/>
      <c r="B78" s="151"/>
      <c r="C78" s="141"/>
      <c r="D78" s="151"/>
      <c r="E78" s="131"/>
      <c r="F78" s="134"/>
      <c r="G78" s="143"/>
      <c r="H78" s="134"/>
      <c r="I78" s="31" t="s">
        <v>62</v>
      </c>
      <c r="J78" s="5" t="s">
        <v>9</v>
      </c>
      <c r="K78" s="2" t="s">
        <v>78</v>
      </c>
      <c r="L78" s="2" t="s">
        <v>62</v>
      </c>
      <c r="M78" s="119" t="s">
        <v>62</v>
      </c>
      <c r="N78" s="82">
        <f t="shared" si="3"/>
        <v>118</v>
      </c>
      <c r="O78" s="27">
        <f>+ROUND((C16*G77),0)</f>
        <v>118</v>
      </c>
    </row>
    <row r="79" spans="1:15" ht="69.900000000000006" customHeight="1">
      <c r="A79" s="132">
        <v>13</v>
      </c>
      <c r="B79" s="129" t="s">
        <v>42</v>
      </c>
      <c r="C79" s="129" t="s">
        <v>41</v>
      </c>
      <c r="D79" s="135" t="s">
        <v>40</v>
      </c>
      <c r="E79" s="129" t="s">
        <v>90</v>
      </c>
      <c r="F79" s="141" t="s">
        <v>4</v>
      </c>
      <c r="G79" s="144">
        <v>0.01</v>
      </c>
      <c r="H79" s="132" t="s">
        <v>17</v>
      </c>
      <c r="I79" s="31" t="s">
        <v>62</v>
      </c>
      <c r="J79" s="5" t="s">
        <v>61</v>
      </c>
      <c r="K79" s="64">
        <v>12</v>
      </c>
      <c r="L79" s="2" t="s">
        <v>62</v>
      </c>
      <c r="M79" s="119" t="s">
        <v>62</v>
      </c>
      <c r="N79" s="82">
        <f t="shared" si="3"/>
        <v>278</v>
      </c>
      <c r="O79" s="82">
        <f>+ROUND((C13*G79),0)</f>
        <v>278</v>
      </c>
    </row>
    <row r="80" spans="1:15" ht="69.900000000000006" customHeight="1">
      <c r="A80" s="133"/>
      <c r="B80" s="130"/>
      <c r="C80" s="130"/>
      <c r="D80" s="137"/>
      <c r="E80" s="131"/>
      <c r="F80" s="141"/>
      <c r="G80" s="145"/>
      <c r="H80" s="134"/>
      <c r="I80" s="31" t="s">
        <v>62</v>
      </c>
      <c r="J80" s="5" t="s">
        <v>9</v>
      </c>
      <c r="K80" s="64">
        <v>12</v>
      </c>
      <c r="L80" s="2" t="s">
        <v>62</v>
      </c>
      <c r="M80" s="119" t="s">
        <v>62</v>
      </c>
      <c r="N80" s="82">
        <f t="shared" si="3"/>
        <v>162</v>
      </c>
      <c r="O80" s="82">
        <f>+ROUND((C16*G79),0)</f>
        <v>162</v>
      </c>
    </row>
    <row r="81" spans="1:15" ht="69.900000000000006" customHeight="1">
      <c r="A81" s="133"/>
      <c r="B81" s="130"/>
      <c r="C81" s="130"/>
      <c r="D81" s="23" t="s">
        <v>39</v>
      </c>
      <c r="E81" s="15" t="s">
        <v>75</v>
      </c>
      <c r="F81" s="5" t="s">
        <v>4</v>
      </c>
      <c r="G81" s="17">
        <v>1</v>
      </c>
      <c r="H81" s="16" t="s">
        <v>18</v>
      </c>
      <c r="I81" s="31" t="s">
        <v>62</v>
      </c>
      <c r="J81" s="5" t="s">
        <v>68</v>
      </c>
      <c r="K81" s="64">
        <v>12</v>
      </c>
      <c r="L81" s="2" t="s">
        <v>62</v>
      </c>
      <c r="M81" s="119" t="s">
        <v>62</v>
      </c>
      <c r="N81" s="82">
        <f t="shared" si="3"/>
        <v>180</v>
      </c>
      <c r="O81" s="83">
        <f>+C18*12</f>
        <v>180</v>
      </c>
    </row>
    <row r="82" spans="1:15" ht="69.900000000000006" customHeight="1">
      <c r="A82" s="133"/>
      <c r="B82" s="130"/>
      <c r="C82" s="130"/>
      <c r="D82" s="135" t="s">
        <v>38</v>
      </c>
      <c r="E82" s="129" t="s">
        <v>91</v>
      </c>
      <c r="F82" s="141" t="s">
        <v>4</v>
      </c>
      <c r="G82" s="142">
        <v>5.4999999999999997E-3</v>
      </c>
      <c r="H82" s="132" t="s">
        <v>17</v>
      </c>
      <c r="I82" s="31" t="s">
        <v>62</v>
      </c>
      <c r="J82" s="5" t="s">
        <v>61</v>
      </c>
      <c r="K82" s="64">
        <v>12</v>
      </c>
      <c r="L82" s="2" t="s">
        <v>62</v>
      </c>
      <c r="M82" s="119" t="s">
        <v>62</v>
      </c>
      <c r="N82" s="82">
        <f t="shared" si="3"/>
        <v>153</v>
      </c>
      <c r="O82" s="82">
        <f>+ROUND((C13*G82),0)</f>
        <v>153</v>
      </c>
    </row>
    <row r="83" spans="1:15" ht="69.900000000000006" customHeight="1">
      <c r="A83" s="133"/>
      <c r="B83" s="130"/>
      <c r="C83" s="130"/>
      <c r="D83" s="137"/>
      <c r="E83" s="131"/>
      <c r="F83" s="141"/>
      <c r="G83" s="143"/>
      <c r="H83" s="134"/>
      <c r="I83" s="31" t="s">
        <v>62</v>
      </c>
      <c r="J83" s="5" t="s">
        <v>9</v>
      </c>
      <c r="K83" s="64">
        <v>12</v>
      </c>
      <c r="L83" s="2" t="s">
        <v>62</v>
      </c>
      <c r="M83" s="119" t="s">
        <v>62</v>
      </c>
      <c r="N83" s="82">
        <f t="shared" si="3"/>
        <v>89</v>
      </c>
      <c r="O83" s="82">
        <f>+ROUND((C16*G82),0)</f>
        <v>89</v>
      </c>
    </row>
    <row r="84" spans="1:15" ht="69.900000000000006" customHeight="1">
      <c r="A84" s="133"/>
      <c r="B84" s="130"/>
      <c r="C84" s="130"/>
      <c r="D84" s="23" t="s">
        <v>37</v>
      </c>
      <c r="E84" s="15" t="s">
        <v>75</v>
      </c>
      <c r="F84" s="5" t="s">
        <v>4</v>
      </c>
      <c r="G84" s="17">
        <v>1</v>
      </c>
      <c r="H84" s="16" t="s">
        <v>18</v>
      </c>
      <c r="I84" s="31" t="s">
        <v>62</v>
      </c>
      <c r="J84" s="5" t="s">
        <v>68</v>
      </c>
      <c r="K84" s="64">
        <v>12</v>
      </c>
      <c r="L84" s="2" t="s">
        <v>62</v>
      </c>
      <c r="M84" s="119" t="s">
        <v>62</v>
      </c>
      <c r="N84" s="82">
        <f t="shared" si="3"/>
        <v>180</v>
      </c>
      <c r="O84" s="83">
        <f>+C18*12</f>
        <v>180</v>
      </c>
    </row>
    <row r="85" spans="1:15" ht="69.900000000000006" customHeight="1">
      <c r="A85" s="133"/>
      <c r="B85" s="130"/>
      <c r="C85" s="130"/>
      <c r="D85" s="135" t="s">
        <v>166</v>
      </c>
      <c r="E85" s="129" t="s">
        <v>92</v>
      </c>
      <c r="F85" s="141" t="s">
        <v>5</v>
      </c>
      <c r="G85" s="142">
        <v>4.0000000000000001E-3</v>
      </c>
      <c r="H85" s="132" t="s">
        <v>17</v>
      </c>
      <c r="I85" s="31" t="s">
        <v>62</v>
      </c>
      <c r="J85" s="5" t="s">
        <v>61</v>
      </c>
      <c r="K85" s="2" t="s">
        <v>62</v>
      </c>
      <c r="L85" s="2" t="s">
        <v>62</v>
      </c>
      <c r="M85" s="119" t="s">
        <v>62</v>
      </c>
      <c r="N85" s="82">
        <f t="shared" si="3"/>
        <v>111</v>
      </c>
      <c r="O85" s="82">
        <f>+ROUND((C13*G85),0)</f>
        <v>111</v>
      </c>
    </row>
    <row r="86" spans="1:15" ht="69.900000000000006" customHeight="1">
      <c r="A86" s="133"/>
      <c r="B86" s="130"/>
      <c r="C86" s="130"/>
      <c r="D86" s="137"/>
      <c r="E86" s="131"/>
      <c r="F86" s="141"/>
      <c r="G86" s="143"/>
      <c r="H86" s="134"/>
      <c r="I86" s="31" t="s">
        <v>62</v>
      </c>
      <c r="J86" s="5" t="s">
        <v>9</v>
      </c>
      <c r="K86" s="2" t="s">
        <v>62</v>
      </c>
      <c r="L86" s="2" t="s">
        <v>62</v>
      </c>
      <c r="M86" s="119" t="s">
        <v>62</v>
      </c>
      <c r="N86" s="82">
        <f t="shared" si="3"/>
        <v>62</v>
      </c>
      <c r="O86" s="82">
        <f>+ROUND((C14*G85),0)</f>
        <v>62</v>
      </c>
    </row>
    <row r="87" spans="1:15" ht="69.900000000000006" customHeight="1">
      <c r="A87" s="133"/>
      <c r="B87" s="130"/>
      <c r="C87" s="130"/>
      <c r="D87" s="135" t="s">
        <v>165</v>
      </c>
      <c r="E87" s="129" t="s">
        <v>92</v>
      </c>
      <c r="F87" s="141" t="s">
        <v>5</v>
      </c>
      <c r="G87" s="142">
        <v>2E-3</v>
      </c>
      <c r="H87" s="132" t="s">
        <v>17</v>
      </c>
      <c r="I87" s="31" t="s">
        <v>62</v>
      </c>
      <c r="J87" s="5" t="s">
        <v>61</v>
      </c>
      <c r="K87" s="2" t="s">
        <v>62</v>
      </c>
      <c r="L87" s="2" t="s">
        <v>62</v>
      </c>
      <c r="M87" s="119" t="s">
        <v>62</v>
      </c>
      <c r="N87" s="82">
        <f t="shared" si="3"/>
        <v>56</v>
      </c>
      <c r="O87" s="82">
        <f>+ROUND((C13*G87),0)</f>
        <v>56</v>
      </c>
    </row>
    <row r="88" spans="1:15" ht="69.900000000000006" customHeight="1">
      <c r="A88" s="133"/>
      <c r="B88" s="130"/>
      <c r="C88" s="130"/>
      <c r="D88" s="137"/>
      <c r="E88" s="131"/>
      <c r="F88" s="141"/>
      <c r="G88" s="143"/>
      <c r="H88" s="134"/>
      <c r="I88" s="31" t="s">
        <v>62</v>
      </c>
      <c r="J88" s="5" t="s">
        <v>9</v>
      </c>
      <c r="K88" s="2" t="s">
        <v>62</v>
      </c>
      <c r="L88" s="2" t="s">
        <v>62</v>
      </c>
      <c r="M88" s="119" t="s">
        <v>62</v>
      </c>
      <c r="N88" s="82">
        <f t="shared" si="3"/>
        <v>32</v>
      </c>
      <c r="O88" s="82">
        <f>+ROUND((C16*G87),0)</f>
        <v>32</v>
      </c>
    </row>
    <row r="89" spans="1:15" ht="69.900000000000006" customHeight="1">
      <c r="A89" s="133"/>
      <c r="B89" s="130"/>
      <c r="C89" s="130"/>
      <c r="D89" s="135" t="s">
        <v>168</v>
      </c>
      <c r="E89" s="129" t="s">
        <v>92</v>
      </c>
      <c r="F89" s="141" t="s">
        <v>5</v>
      </c>
      <c r="G89" s="142">
        <v>5.0000000000000001E-4</v>
      </c>
      <c r="H89" s="132" t="s">
        <v>17</v>
      </c>
      <c r="I89" s="31" t="s">
        <v>62</v>
      </c>
      <c r="J89" s="5" t="s">
        <v>61</v>
      </c>
      <c r="K89" s="2" t="s">
        <v>62</v>
      </c>
      <c r="L89" s="2" t="s">
        <v>62</v>
      </c>
      <c r="M89" s="119" t="s">
        <v>62</v>
      </c>
      <c r="N89" s="82">
        <f t="shared" si="3"/>
        <v>14</v>
      </c>
      <c r="O89" s="82">
        <f>+ROUND((C13*G89),0)</f>
        <v>14</v>
      </c>
    </row>
    <row r="90" spans="1:15" ht="69.900000000000006" customHeight="1">
      <c r="A90" s="133"/>
      <c r="B90" s="130"/>
      <c r="C90" s="130"/>
      <c r="D90" s="137"/>
      <c r="E90" s="131"/>
      <c r="F90" s="141"/>
      <c r="G90" s="143"/>
      <c r="H90" s="134"/>
      <c r="I90" s="31" t="s">
        <v>62</v>
      </c>
      <c r="J90" s="5" t="s">
        <v>9</v>
      </c>
      <c r="K90" s="2" t="s">
        <v>62</v>
      </c>
      <c r="L90" s="2" t="s">
        <v>62</v>
      </c>
      <c r="M90" s="119" t="s">
        <v>62</v>
      </c>
      <c r="N90" s="82">
        <f t="shared" si="3"/>
        <v>8</v>
      </c>
      <c r="O90" s="82">
        <f>+ROUND((C16*G89),0)</f>
        <v>8</v>
      </c>
    </row>
    <row r="91" spans="1:15" ht="69.900000000000006" customHeight="1">
      <c r="A91" s="133"/>
      <c r="B91" s="130"/>
      <c r="C91" s="130"/>
      <c r="D91" s="135" t="s">
        <v>164</v>
      </c>
      <c r="E91" s="129" t="s">
        <v>92</v>
      </c>
      <c r="F91" s="141" t="s">
        <v>5</v>
      </c>
      <c r="G91" s="142">
        <v>5.0000000000000001E-4</v>
      </c>
      <c r="H91" s="132" t="s">
        <v>17</v>
      </c>
      <c r="I91" s="31" t="s">
        <v>62</v>
      </c>
      <c r="J91" s="5" t="s">
        <v>61</v>
      </c>
      <c r="K91" s="2" t="s">
        <v>62</v>
      </c>
      <c r="L91" s="2" t="s">
        <v>62</v>
      </c>
      <c r="M91" s="119" t="s">
        <v>62</v>
      </c>
      <c r="N91" s="82">
        <f t="shared" si="3"/>
        <v>14</v>
      </c>
      <c r="O91" s="82">
        <f>+ROUND((C13*G91),0)</f>
        <v>14</v>
      </c>
    </row>
    <row r="92" spans="1:15" ht="69.900000000000006" customHeight="1">
      <c r="A92" s="133"/>
      <c r="B92" s="130"/>
      <c r="C92" s="130"/>
      <c r="D92" s="137"/>
      <c r="E92" s="131"/>
      <c r="F92" s="141"/>
      <c r="G92" s="143"/>
      <c r="H92" s="134"/>
      <c r="I92" s="31" t="s">
        <v>62</v>
      </c>
      <c r="J92" s="5" t="s">
        <v>9</v>
      </c>
      <c r="K92" s="2" t="s">
        <v>62</v>
      </c>
      <c r="L92" s="2" t="s">
        <v>62</v>
      </c>
      <c r="M92" s="119" t="s">
        <v>62</v>
      </c>
      <c r="N92" s="82">
        <f t="shared" si="3"/>
        <v>8</v>
      </c>
      <c r="O92" s="82">
        <f>+ROUND((C16*G91),0)</f>
        <v>8</v>
      </c>
    </row>
    <row r="93" spans="1:15" ht="69.900000000000006" customHeight="1">
      <c r="A93" s="133"/>
      <c r="B93" s="130"/>
      <c r="C93" s="130"/>
      <c r="D93" s="135" t="s">
        <v>167</v>
      </c>
      <c r="E93" s="129" t="s">
        <v>92</v>
      </c>
      <c r="F93" s="141" t="s">
        <v>5</v>
      </c>
      <c r="G93" s="142">
        <v>3.0000000000000001E-3</v>
      </c>
      <c r="H93" s="132" t="s">
        <v>17</v>
      </c>
      <c r="I93" s="31" t="s">
        <v>62</v>
      </c>
      <c r="J93" s="5" t="s">
        <v>61</v>
      </c>
      <c r="K93" s="2" t="s">
        <v>62</v>
      </c>
      <c r="L93" s="2" t="s">
        <v>62</v>
      </c>
      <c r="M93" s="119" t="s">
        <v>62</v>
      </c>
      <c r="N93" s="82">
        <f t="shared" si="3"/>
        <v>84</v>
      </c>
      <c r="O93" s="82">
        <f>+ROUND((C13*G93),0)</f>
        <v>84</v>
      </c>
    </row>
    <row r="94" spans="1:15" ht="69.900000000000006" customHeight="1">
      <c r="A94" s="134"/>
      <c r="B94" s="131"/>
      <c r="C94" s="131"/>
      <c r="D94" s="137"/>
      <c r="E94" s="131"/>
      <c r="F94" s="141"/>
      <c r="G94" s="143"/>
      <c r="H94" s="134"/>
      <c r="I94" s="31" t="s">
        <v>62</v>
      </c>
      <c r="J94" s="5" t="s">
        <v>9</v>
      </c>
      <c r="K94" s="2" t="s">
        <v>62</v>
      </c>
      <c r="L94" s="2" t="s">
        <v>62</v>
      </c>
      <c r="M94" s="119" t="s">
        <v>62</v>
      </c>
      <c r="N94" s="82">
        <f t="shared" si="3"/>
        <v>49</v>
      </c>
      <c r="O94" s="82">
        <f>+ROUND((C16*G93),0)</f>
        <v>49</v>
      </c>
    </row>
    <row r="95" spans="1:15" ht="108" customHeight="1">
      <c r="A95" s="16">
        <v>14</v>
      </c>
      <c r="B95" s="35" t="s">
        <v>127</v>
      </c>
      <c r="C95" s="48" t="s">
        <v>0</v>
      </c>
      <c r="D95" s="35" t="s">
        <v>58</v>
      </c>
      <c r="E95" s="47" t="s">
        <v>107</v>
      </c>
      <c r="F95" s="16" t="s">
        <v>4</v>
      </c>
      <c r="G95" s="17">
        <v>1</v>
      </c>
      <c r="H95" s="16" t="s">
        <v>18</v>
      </c>
      <c r="I95" s="31" t="s">
        <v>62</v>
      </c>
      <c r="J95" s="5" t="s">
        <v>68</v>
      </c>
      <c r="K95" s="2">
        <v>12</v>
      </c>
      <c r="L95" s="2" t="s">
        <v>62</v>
      </c>
      <c r="M95" s="119" t="s">
        <v>62</v>
      </c>
      <c r="N95" s="82">
        <f t="shared" si="3"/>
        <v>180</v>
      </c>
      <c r="O95" s="44">
        <f>C18*K95</f>
        <v>180</v>
      </c>
    </row>
    <row r="96" spans="1:15" ht="14.25" customHeight="1">
      <c r="A96" s="132">
        <v>15</v>
      </c>
      <c r="B96" s="129" t="s">
        <v>43</v>
      </c>
      <c r="C96" s="129" t="s">
        <v>145</v>
      </c>
      <c r="D96" s="135" t="s">
        <v>146</v>
      </c>
      <c r="E96" s="129" t="s">
        <v>109</v>
      </c>
      <c r="F96" s="132" t="s">
        <v>5</v>
      </c>
      <c r="G96" s="17">
        <v>0.1</v>
      </c>
      <c r="H96" s="132" t="s">
        <v>17</v>
      </c>
      <c r="I96" s="132" t="s">
        <v>99</v>
      </c>
      <c r="J96" s="5" t="s">
        <v>61</v>
      </c>
      <c r="K96" s="2">
        <v>1</v>
      </c>
      <c r="L96" s="2" t="s">
        <v>62</v>
      </c>
      <c r="M96" s="119" t="s">
        <v>62</v>
      </c>
      <c r="N96" s="82">
        <f t="shared" si="3"/>
        <v>2</v>
      </c>
      <c r="O96" s="27">
        <f>+(C26*1)*G96</f>
        <v>1.6</v>
      </c>
    </row>
    <row r="97" spans="1:15">
      <c r="A97" s="133"/>
      <c r="B97" s="130"/>
      <c r="C97" s="130"/>
      <c r="D97" s="136"/>
      <c r="E97" s="130"/>
      <c r="F97" s="133"/>
      <c r="G97" s="63">
        <v>1</v>
      </c>
      <c r="H97" s="133"/>
      <c r="I97" s="134"/>
      <c r="J97" s="5" t="s">
        <v>9</v>
      </c>
      <c r="K97" s="2">
        <v>1</v>
      </c>
      <c r="L97" s="2" t="s">
        <v>62</v>
      </c>
      <c r="M97" s="119" t="s">
        <v>62</v>
      </c>
      <c r="N97" s="82">
        <f t="shared" si="3"/>
        <v>1</v>
      </c>
      <c r="O97" s="27">
        <f>+(C27*1)*G97</f>
        <v>1</v>
      </c>
    </row>
    <row r="98" spans="1:15">
      <c r="A98" s="133"/>
      <c r="B98" s="130"/>
      <c r="C98" s="130"/>
      <c r="D98" s="136"/>
      <c r="E98" s="130"/>
      <c r="F98" s="133"/>
      <c r="G98" s="17">
        <v>0.1</v>
      </c>
      <c r="H98" s="133"/>
      <c r="I98" s="132" t="s">
        <v>100</v>
      </c>
      <c r="J98" s="5" t="s">
        <v>61</v>
      </c>
      <c r="K98" s="2">
        <v>1</v>
      </c>
      <c r="L98" s="2" t="s">
        <v>62</v>
      </c>
      <c r="M98" s="119" t="s">
        <v>62</v>
      </c>
      <c r="N98" s="82">
        <f t="shared" si="3"/>
        <v>13</v>
      </c>
      <c r="O98" s="27">
        <f>+(C31*1)*G98</f>
        <v>13.4</v>
      </c>
    </row>
    <row r="99" spans="1:15">
      <c r="A99" s="133"/>
      <c r="B99" s="130"/>
      <c r="C99" s="130"/>
      <c r="D99" s="136"/>
      <c r="E99" s="130"/>
      <c r="F99" s="133"/>
      <c r="G99" s="17">
        <v>0.1</v>
      </c>
      <c r="H99" s="133"/>
      <c r="I99" s="134"/>
      <c r="J99" s="5" t="s">
        <v>9</v>
      </c>
      <c r="K99" s="2">
        <v>1</v>
      </c>
      <c r="L99" s="2" t="s">
        <v>62</v>
      </c>
      <c r="M99" s="119" t="s">
        <v>62</v>
      </c>
      <c r="N99" s="82">
        <f t="shared" si="3"/>
        <v>2</v>
      </c>
      <c r="O99" s="27">
        <f>+(C32*1)*G99</f>
        <v>1.9000000000000001</v>
      </c>
    </row>
    <row r="100" spans="1:15">
      <c r="A100" s="133"/>
      <c r="B100" s="130"/>
      <c r="C100" s="130"/>
      <c r="D100" s="136"/>
      <c r="E100" s="130"/>
      <c r="F100" s="133"/>
      <c r="G100" s="17">
        <v>0.1</v>
      </c>
      <c r="H100" s="133"/>
      <c r="I100" s="132" t="s">
        <v>101</v>
      </c>
      <c r="J100" s="5" t="s">
        <v>61</v>
      </c>
      <c r="K100" s="2">
        <v>1</v>
      </c>
      <c r="L100" s="2" t="s">
        <v>62</v>
      </c>
      <c r="M100" s="119" t="s">
        <v>62</v>
      </c>
      <c r="N100" s="82">
        <f t="shared" si="3"/>
        <v>59</v>
      </c>
      <c r="O100" s="27">
        <f>+(C36*1)*G100</f>
        <v>58.7</v>
      </c>
    </row>
    <row r="101" spans="1:15">
      <c r="A101" s="133"/>
      <c r="B101" s="130"/>
      <c r="C101" s="130"/>
      <c r="D101" s="136"/>
      <c r="E101" s="130"/>
      <c r="F101" s="133"/>
      <c r="G101" s="17">
        <v>0.1</v>
      </c>
      <c r="H101" s="133"/>
      <c r="I101" s="134"/>
      <c r="J101" s="5" t="s">
        <v>9</v>
      </c>
      <c r="K101" s="2">
        <v>1</v>
      </c>
      <c r="L101" s="2" t="s">
        <v>62</v>
      </c>
      <c r="M101" s="119" t="s">
        <v>62</v>
      </c>
      <c r="N101" s="82">
        <f t="shared" si="3"/>
        <v>35</v>
      </c>
      <c r="O101" s="27">
        <f>+(C37*1)*G101</f>
        <v>35.1</v>
      </c>
    </row>
    <row r="102" spans="1:15">
      <c r="A102" s="133"/>
      <c r="B102" s="130"/>
      <c r="C102" s="130"/>
      <c r="D102" s="136"/>
      <c r="E102" s="130"/>
      <c r="F102" s="133"/>
      <c r="G102" s="17">
        <v>0.1</v>
      </c>
      <c r="H102" s="133"/>
      <c r="I102" s="132" t="s">
        <v>102</v>
      </c>
      <c r="J102" s="5" t="s">
        <v>61</v>
      </c>
      <c r="K102" s="2">
        <v>1</v>
      </c>
      <c r="L102" s="2" t="s">
        <v>62</v>
      </c>
      <c r="M102" s="119" t="s">
        <v>62</v>
      </c>
      <c r="N102" s="82">
        <f t="shared" si="3"/>
        <v>31</v>
      </c>
      <c r="O102" s="27">
        <f>+(C41*1)*G102</f>
        <v>30.700000000000003</v>
      </c>
    </row>
    <row r="103" spans="1:15" ht="42.75" customHeight="1">
      <c r="A103" s="134"/>
      <c r="B103" s="131"/>
      <c r="C103" s="131"/>
      <c r="D103" s="137"/>
      <c r="E103" s="131"/>
      <c r="F103" s="134"/>
      <c r="G103" s="17">
        <v>0.1</v>
      </c>
      <c r="H103" s="134"/>
      <c r="I103" s="134"/>
      <c r="J103" s="5" t="s">
        <v>9</v>
      </c>
      <c r="K103" s="2">
        <v>1</v>
      </c>
      <c r="L103" s="2" t="s">
        <v>62</v>
      </c>
      <c r="M103" s="119" t="s">
        <v>62</v>
      </c>
      <c r="N103" s="82">
        <f t="shared" si="3"/>
        <v>443</v>
      </c>
      <c r="O103" s="27">
        <f>+(C44*1)*G103</f>
        <v>443.20000000000005</v>
      </c>
    </row>
    <row r="104" spans="1:15" ht="14.25" customHeight="1">
      <c r="A104" s="132">
        <v>16</v>
      </c>
      <c r="B104" s="129" t="s">
        <v>44</v>
      </c>
      <c r="C104" s="129" t="s">
        <v>147</v>
      </c>
      <c r="D104" s="138" t="s">
        <v>45</v>
      </c>
      <c r="E104" s="126" t="s">
        <v>110</v>
      </c>
      <c r="F104" s="140" t="s">
        <v>5</v>
      </c>
      <c r="G104" s="17">
        <v>0.05</v>
      </c>
      <c r="H104" s="132" t="s">
        <v>17</v>
      </c>
      <c r="I104" s="132" t="s">
        <v>99</v>
      </c>
      <c r="J104" s="5" t="s">
        <v>61</v>
      </c>
      <c r="K104" s="2" t="s">
        <v>78</v>
      </c>
      <c r="L104" s="2" t="s">
        <v>62</v>
      </c>
      <c r="M104" s="119" t="s">
        <v>62</v>
      </c>
      <c r="N104" s="82">
        <f t="shared" si="3"/>
        <v>1</v>
      </c>
      <c r="O104" s="27">
        <f>+(C26*1)*G104</f>
        <v>0.8</v>
      </c>
    </row>
    <row r="105" spans="1:15">
      <c r="A105" s="133"/>
      <c r="B105" s="130"/>
      <c r="C105" s="130"/>
      <c r="D105" s="139"/>
      <c r="E105" s="127"/>
      <c r="F105" s="140"/>
      <c r="G105" s="63">
        <v>1</v>
      </c>
      <c r="H105" s="133"/>
      <c r="I105" s="134"/>
      <c r="J105" s="5" t="s">
        <v>9</v>
      </c>
      <c r="K105" s="2" t="s">
        <v>78</v>
      </c>
      <c r="L105" s="2" t="s">
        <v>62</v>
      </c>
      <c r="M105" s="119" t="s">
        <v>62</v>
      </c>
      <c r="N105" s="82">
        <f t="shared" si="3"/>
        <v>1</v>
      </c>
      <c r="O105" s="27">
        <f>+(C27*1)*G105</f>
        <v>1</v>
      </c>
    </row>
    <row r="106" spans="1:15">
      <c r="A106" s="133"/>
      <c r="B106" s="130"/>
      <c r="C106" s="130"/>
      <c r="D106" s="139"/>
      <c r="E106" s="127"/>
      <c r="F106" s="140"/>
      <c r="G106" s="17">
        <v>0.05</v>
      </c>
      <c r="H106" s="133"/>
      <c r="I106" s="132" t="s">
        <v>100</v>
      </c>
      <c r="J106" s="5" t="s">
        <v>61</v>
      </c>
      <c r="K106" s="2" t="s">
        <v>78</v>
      </c>
      <c r="L106" s="2" t="s">
        <v>62</v>
      </c>
      <c r="M106" s="119" t="s">
        <v>62</v>
      </c>
      <c r="N106" s="82">
        <f t="shared" si="3"/>
        <v>7</v>
      </c>
      <c r="O106" s="27">
        <f>+(C31*1)*G106</f>
        <v>6.7</v>
      </c>
    </row>
    <row r="107" spans="1:15">
      <c r="A107" s="133"/>
      <c r="B107" s="130"/>
      <c r="C107" s="130"/>
      <c r="D107" s="139"/>
      <c r="E107" s="127"/>
      <c r="F107" s="140"/>
      <c r="G107" s="17">
        <v>0.05</v>
      </c>
      <c r="H107" s="133"/>
      <c r="I107" s="134"/>
      <c r="J107" s="5" t="s">
        <v>9</v>
      </c>
      <c r="K107" s="2" t="s">
        <v>78</v>
      </c>
      <c r="L107" s="2" t="s">
        <v>62</v>
      </c>
      <c r="M107" s="119" t="s">
        <v>62</v>
      </c>
      <c r="N107" s="82">
        <f t="shared" si="3"/>
        <v>1</v>
      </c>
      <c r="O107" s="27">
        <f>+(C32*1)*G107</f>
        <v>0.95000000000000007</v>
      </c>
    </row>
    <row r="108" spans="1:15">
      <c r="A108" s="133"/>
      <c r="B108" s="130"/>
      <c r="C108" s="130"/>
      <c r="D108" s="139"/>
      <c r="E108" s="127"/>
      <c r="F108" s="140"/>
      <c r="G108" s="17">
        <v>0.05</v>
      </c>
      <c r="H108" s="133"/>
      <c r="I108" s="132" t="s">
        <v>101</v>
      </c>
      <c r="J108" s="5" t="s">
        <v>61</v>
      </c>
      <c r="K108" s="2" t="s">
        <v>78</v>
      </c>
      <c r="L108" s="2" t="s">
        <v>62</v>
      </c>
      <c r="M108" s="119" t="s">
        <v>62</v>
      </c>
      <c r="N108" s="82">
        <f t="shared" si="3"/>
        <v>29</v>
      </c>
      <c r="O108" s="27">
        <f>+(C36*1)*G108</f>
        <v>29.35</v>
      </c>
    </row>
    <row r="109" spans="1:15">
      <c r="A109" s="133"/>
      <c r="B109" s="130"/>
      <c r="C109" s="130"/>
      <c r="D109" s="139"/>
      <c r="E109" s="127"/>
      <c r="F109" s="140"/>
      <c r="G109" s="17">
        <v>0.05</v>
      </c>
      <c r="H109" s="133"/>
      <c r="I109" s="134"/>
      <c r="J109" s="5" t="s">
        <v>9</v>
      </c>
      <c r="K109" s="2" t="s">
        <v>78</v>
      </c>
      <c r="L109" s="2" t="s">
        <v>62</v>
      </c>
      <c r="M109" s="119" t="s">
        <v>62</v>
      </c>
      <c r="N109" s="82">
        <f t="shared" ref="N109:N172" si="4">ROUND(O109,0)</f>
        <v>18</v>
      </c>
      <c r="O109" s="27">
        <f>+(C37*1)*G109</f>
        <v>17.55</v>
      </c>
    </row>
    <row r="110" spans="1:15">
      <c r="A110" s="133"/>
      <c r="B110" s="130"/>
      <c r="C110" s="130"/>
      <c r="D110" s="139"/>
      <c r="E110" s="127"/>
      <c r="F110" s="140"/>
      <c r="G110" s="17">
        <v>0.05</v>
      </c>
      <c r="H110" s="133"/>
      <c r="I110" s="132" t="s">
        <v>102</v>
      </c>
      <c r="J110" s="5" t="s">
        <v>61</v>
      </c>
      <c r="K110" s="2" t="s">
        <v>78</v>
      </c>
      <c r="L110" s="2" t="s">
        <v>62</v>
      </c>
      <c r="M110" s="119" t="s">
        <v>62</v>
      </c>
      <c r="N110" s="82">
        <f t="shared" si="4"/>
        <v>15</v>
      </c>
      <c r="O110" s="27">
        <f>+(C41*1)*G110</f>
        <v>15.350000000000001</v>
      </c>
    </row>
    <row r="111" spans="1:15">
      <c r="A111" s="133"/>
      <c r="B111" s="130"/>
      <c r="C111" s="130"/>
      <c r="D111" s="152"/>
      <c r="E111" s="128"/>
      <c r="F111" s="140"/>
      <c r="G111" s="17">
        <v>0.05</v>
      </c>
      <c r="H111" s="134"/>
      <c r="I111" s="134"/>
      <c r="J111" s="5" t="s">
        <v>9</v>
      </c>
      <c r="K111" s="2" t="s">
        <v>78</v>
      </c>
      <c r="L111" s="2" t="s">
        <v>62</v>
      </c>
      <c r="M111" s="119" t="s">
        <v>62</v>
      </c>
      <c r="N111" s="82">
        <f t="shared" si="4"/>
        <v>222</v>
      </c>
      <c r="O111" s="27">
        <f>+(C44*1)*G111</f>
        <v>221.60000000000002</v>
      </c>
    </row>
    <row r="112" spans="1:15" ht="14.25" customHeight="1">
      <c r="A112" s="133"/>
      <c r="B112" s="130"/>
      <c r="C112" s="130"/>
      <c r="D112" s="135" t="s">
        <v>148</v>
      </c>
      <c r="E112" s="126" t="s">
        <v>110</v>
      </c>
      <c r="F112" s="132" t="s">
        <v>5</v>
      </c>
      <c r="G112" s="17">
        <v>0.05</v>
      </c>
      <c r="H112" s="132" t="s">
        <v>17</v>
      </c>
      <c r="I112" s="132" t="s">
        <v>99</v>
      </c>
      <c r="J112" s="5" t="s">
        <v>61</v>
      </c>
      <c r="K112" s="2" t="s">
        <v>78</v>
      </c>
      <c r="L112" s="2" t="s">
        <v>62</v>
      </c>
      <c r="M112" s="119" t="s">
        <v>62</v>
      </c>
      <c r="N112" s="82">
        <f t="shared" si="4"/>
        <v>1</v>
      </c>
      <c r="O112" s="27">
        <f>+(C26*1)*G112</f>
        <v>0.8</v>
      </c>
    </row>
    <row r="113" spans="1:15">
      <c r="A113" s="133"/>
      <c r="B113" s="130"/>
      <c r="C113" s="130"/>
      <c r="D113" s="136"/>
      <c r="E113" s="127"/>
      <c r="F113" s="133"/>
      <c r="G113" s="63">
        <v>1</v>
      </c>
      <c r="H113" s="133"/>
      <c r="I113" s="134"/>
      <c r="J113" s="5" t="s">
        <v>9</v>
      </c>
      <c r="K113" s="2" t="s">
        <v>78</v>
      </c>
      <c r="L113" s="2" t="s">
        <v>62</v>
      </c>
      <c r="M113" s="119" t="s">
        <v>62</v>
      </c>
      <c r="N113" s="82">
        <f t="shared" si="4"/>
        <v>1</v>
      </c>
      <c r="O113" s="27">
        <f>+(C27*1)*G113</f>
        <v>1</v>
      </c>
    </row>
    <row r="114" spans="1:15">
      <c r="A114" s="133"/>
      <c r="B114" s="130"/>
      <c r="C114" s="130"/>
      <c r="D114" s="136"/>
      <c r="E114" s="127"/>
      <c r="F114" s="133"/>
      <c r="G114" s="17">
        <v>0.05</v>
      </c>
      <c r="H114" s="133"/>
      <c r="I114" s="132" t="s">
        <v>100</v>
      </c>
      <c r="J114" s="5" t="s">
        <v>61</v>
      </c>
      <c r="K114" s="2" t="s">
        <v>78</v>
      </c>
      <c r="L114" s="2" t="s">
        <v>62</v>
      </c>
      <c r="M114" s="119" t="s">
        <v>62</v>
      </c>
      <c r="N114" s="82">
        <f t="shared" si="4"/>
        <v>7</v>
      </c>
      <c r="O114" s="27">
        <f>+(C31*1)*G114</f>
        <v>6.7</v>
      </c>
    </row>
    <row r="115" spans="1:15">
      <c r="A115" s="133"/>
      <c r="B115" s="130"/>
      <c r="C115" s="130"/>
      <c r="D115" s="136"/>
      <c r="E115" s="127"/>
      <c r="F115" s="133"/>
      <c r="G115" s="17">
        <v>0.05</v>
      </c>
      <c r="H115" s="133"/>
      <c r="I115" s="134"/>
      <c r="J115" s="5" t="s">
        <v>9</v>
      </c>
      <c r="K115" s="2" t="s">
        <v>78</v>
      </c>
      <c r="L115" s="2" t="s">
        <v>62</v>
      </c>
      <c r="M115" s="119" t="s">
        <v>62</v>
      </c>
      <c r="N115" s="82">
        <f t="shared" si="4"/>
        <v>1</v>
      </c>
      <c r="O115" s="27">
        <f>+(C32*1)*G115</f>
        <v>0.95000000000000007</v>
      </c>
    </row>
    <row r="116" spans="1:15">
      <c r="A116" s="133"/>
      <c r="B116" s="130"/>
      <c r="C116" s="130"/>
      <c r="D116" s="136"/>
      <c r="E116" s="127"/>
      <c r="F116" s="133"/>
      <c r="G116" s="17">
        <v>0.05</v>
      </c>
      <c r="H116" s="133"/>
      <c r="I116" s="132" t="s">
        <v>101</v>
      </c>
      <c r="J116" s="5" t="s">
        <v>61</v>
      </c>
      <c r="K116" s="2" t="s">
        <v>78</v>
      </c>
      <c r="L116" s="2" t="s">
        <v>62</v>
      </c>
      <c r="M116" s="119" t="s">
        <v>62</v>
      </c>
      <c r="N116" s="82">
        <f t="shared" si="4"/>
        <v>29</v>
      </c>
      <c r="O116" s="27">
        <f>+(C36*1)*G116</f>
        <v>29.35</v>
      </c>
    </row>
    <row r="117" spans="1:15">
      <c r="A117" s="133"/>
      <c r="B117" s="130"/>
      <c r="C117" s="130"/>
      <c r="D117" s="136"/>
      <c r="E117" s="127"/>
      <c r="F117" s="133"/>
      <c r="G117" s="17">
        <v>0.05</v>
      </c>
      <c r="H117" s="133"/>
      <c r="I117" s="134"/>
      <c r="J117" s="5" t="s">
        <v>9</v>
      </c>
      <c r="K117" s="2" t="s">
        <v>78</v>
      </c>
      <c r="L117" s="2" t="s">
        <v>62</v>
      </c>
      <c r="M117" s="119" t="s">
        <v>62</v>
      </c>
      <c r="N117" s="82">
        <f t="shared" si="4"/>
        <v>18</v>
      </c>
      <c r="O117" s="27">
        <f>+(C37*1)*G117</f>
        <v>17.55</v>
      </c>
    </row>
    <row r="118" spans="1:15">
      <c r="A118" s="133"/>
      <c r="B118" s="130"/>
      <c r="C118" s="130"/>
      <c r="D118" s="136"/>
      <c r="E118" s="127"/>
      <c r="F118" s="133"/>
      <c r="G118" s="17">
        <v>0.05</v>
      </c>
      <c r="H118" s="133"/>
      <c r="I118" s="132" t="s">
        <v>102</v>
      </c>
      <c r="J118" s="5" t="s">
        <v>61</v>
      </c>
      <c r="K118" s="2" t="s">
        <v>78</v>
      </c>
      <c r="L118" s="2" t="s">
        <v>62</v>
      </c>
      <c r="M118" s="119" t="s">
        <v>62</v>
      </c>
      <c r="N118" s="82">
        <f t="shared" si="4"/>
        <v>15</v>
      </c>
      <c r="O118" s="27">
        <f>+(C41*1)*G118</f>
        <v>15.350000000000001</v>
      </c>
    </row>
    <row r="119" spans="1:15" ht="50.25" customHeight="1">
      <c r="A119" s="134"/>
      <c r="B119" s="131"/>
      <c r="C119" s="131"/>
      <c r="D119" s="137"/>
      <c r="E119" s="128"/>
      <c r="F119" s="134"/>
      <c r="G119" s="17">
        <v>0.05</v>
      </c>
      <c r="H119" s="134"/>
      <c r="I119" s="134" t="s">
        <v>102</v>
      </c>
      <c r="J119" s="5" t="s">
        <v>9</v>
      </c>
      <c r="K119" s="2" t="s">
        <v>78</v>
      </c>
      <c r="L119" s="2" t="s">
        <v>62</v>
      </c>
      <c r="M119" s="119" t="s">
        <v>62</v>
      </c>
      <c r="N119" s="82">
        <f t="shared" si="4"/>
        <v>222</v>
      </c>
      <c r="O119" s="27">
        <f>+(C44*1)*G119</f>
        <v>221.60000000000002</v>
      </c>
    </row>
    <row r="120" spans="1:15" ht="23.25" customHeight="1">
      <c r="A120" s="132">
        <v>17</v>
      </c>
      <c r="B120" s="129" t="s">
        <v>46</v>
      </c>
      <c r="C120" s="129" t="s">
        <v>47</v>
      </c>
      <c r="D120" s="138" t="s">
        <v>173</v>
      </c>
      <c r="E120" s="129" t="s">
        <v>119</v>
      </c>
      <c r="F120" s="132" t="s">
        <v>14</v>
      </c>
      <c r="G120" s="17">
        <v>0.5</v>
      </c>
      <c r="H120" s="132" t="s">
        <v>17</v>
      </c>
      <c r="I120" s="132" t="s">
        <v>99</v>
      </c>
      <c r="J120" s="5" t="s">
        <v>61</v>
      </c>
      <c r="K120" s="2">
        <v>2</v>
      </c>
      <c r="L120" s="2">
        <v>2</v>
      </c>
      <c r="M120" s="119">
        <v>50</v>
      </c>
      <c r="N120" s="82">
        <f t="shared" si="4"/>
        <v>4</v>
      </c>
      <c r="O120" s="27">
        <f>+((C26*7)*K120)/M120</f>
        <v>4.4800000000000004</v>
      </c>
    </row>
    <row r="121" spans="1:15" ht="23.25" customHeight="1">
      <c r="A121" s="133"/>
      <c r="B121" s="130"/>
      <c r="C121" s="130"/>
      <c r="D121" s="139"/>
      <c r="E121" s="130"/>
      <c r="F121" s="133"/>
      <c r="G121" s="17">
        <v>0.5</v>
      </c>
      <c r="H121" s="133"/>
      <c r="I121" s="134"/>
      <c r="J121" s="5" t="s">
        <v>9</v>
      </c>
      <c r="K121" s="2">
        <v>2</v>
      </c>
      <c r="L121" s="2">
        <v>2</v>
      </c>
      <c r="M121" s="120">
        <v>7</v>
      </c>
      <c r="N121" s="82">
        <f t="shared" si="4"/>
        <v>2</v>
      </c>
      <c r="O121" s="27">
        <f>+((C27*7)*K121)/M121</f>
        <v>2</v>
      </c>
    </row>
    <row r="122" spans="1:15" ht="23.25" customHeight="1">
      <c r="A122" s="133"/>
      <c r="B122" s="130"/>
      <c r="C122" s="130"/>
      <c r="D122" s="139"/>
      <c r="E122" s="130"/>
      <c r="F122" s="133"/>
      <c r="G122" s="17">
        <v>0.5</v>
      </c>
      <c r="H122" s="133"/>
      <c r="I122" s="132" t="s">
        <v>100</v>
      </c>
      <c r="J122" s="5" t="s">
        <v>61</v>
      </c>
      <c r="K122" s="2">
        <v>2</v>
      </c>
      <c r="L122" s="2">
        <v>2</v>
      </c>
      <c r="M122" s="119">
        <v>50</v>
      </c>
      <c r="N122" s="82">
        <f t="shared" si="4"/>
        <v>27</v>
      </c>
      <c r="O122" s="27">
        <f>+((C31*5)*K122)/M122</f>
        <v>26.8</v>
      </c>
    </row>
    <row r="123" spans="1:15" ht="23.25" customHeight="1">
      <c r="A123" s="133"/>
      <c r="B123" s="130"/>
      <c r="C123" s="130"/>
      <c r="D123" s="139"/>
      <c r="E123" s="130"/>
      <c r="F123" s="133"/>
      <c r="G123" s="17">
        <v>0.5</v>
      </c>
      <c r="H123" s="133"/>
      <c r="I123" s="134"/>
      <c r="J123" s="5" t="s">
        <v>9</v>
      </c>
      <c r="K123" s="2">
        <v>2</v>
      </c>
      <c r="L123" s="2">
        <v>2</v>
      </c>
      <c r="M123" s="119">
        <v>50</v>
      </c>
      <c r="N123" s="82">
        <f t="shared" si="4"/>
        <v>4</v>
      </c>
      <c r="O123" s="27">
        <f>+((C32*5)*K123)/M123</f>
        <v>3.8</v>
      </c>
    </row>
    <row r="124" spans="1:15" ht="23.25" customHeight="1">
      <c r="A124" s="133"/>
      <c r="B124" s="130"/>
      <c r="C124" s="130"/>
      <c r="D124" s="139"/>
      <c r="E124" s="130"/>
      <c r="F124" s="133"/>
      <c r="G124" s="17">
        <v>0.5</v>
      </c>
      <c r="H124" s="133"/>
      <c r="I124" s="132" t="s">
        <v>101</v>
      </c>
      <c r="J124" s="5" t="s">
        <v>61</v>
      </c>
      <c r="K124" s="2">
        <v>2</v>
      </c>
      <c r="L124" s="2">
        <v>2</v>
      </c>
      <c r="M124" s="119">
        <v>50</v>
      </c>
      <c r="N124" s="82">
        <f t="shared" si="4"/>
        <v>70</v>
      </c>
      <c r="O124" s="27">
        <f>+((C36*3)*K124)/M124</f>
        <v>70.44</v>
      </c>
    </row>
    <row r="125" spans="1:15" ht="23.25" customHeight="1">
      <c r="A125" s="133"/>
      <c r="B125" s="130"/>
      <c r="C125" s="130"/>
      <c r="D125" s="139"/>
      <c r="E125" s="130"/>
      <c r="F125" s="133"/>
      <c r="G125" s="17">
        <v>0.5</v>
      </c>
      <c r="H125" s="133"/>
      <c r="I125" s="134"/>
      <c r="J125" s="5" t="s">
        <v>9</v>
      </c>
      <c r="K125" s="2">
        <v>2</v>
      </c>
      <c r="L125" s="2">
        <v>2</v>
      </c>
      <c r="M125" s="119">
        <v>50</v>
      </c>
      <c r="N125" s="82">
        <f t="shared" si="4"/>
        <v>42</v>
      </c>
      <c r="O125" s="27">
        <f>+((C37*3)*K125)/M125</f>
        <v>42.12</v>
      </c>
    </row>
    <row r="126" spans="1:15" ht="23.25" customHeight="1">
      <c r="A126" s="133"/>
      <c r="B126" s="130"/>
      <c r="C126" s="130"/>
      <c r="D126" s="139"/>
      <c r="E126" s="130"/>
      <c r="F126" s="133"/>
      <c r="G126" s="17">
        <v>0.5</v>
      </c>
      <c r="H126" s="133"/>
      <c r="I126" s="132" t="s">
        <v>102</v>
      </c>
      <c r="J126" s="5" t="s">
        <v>61</v>
      </c>
      <c r="K126" s="2">
        <v>1</v>
      </c>
      <c r="L126" s="2">
        <v>2</v>
      </c>
      <c r="M126" s="119">
        <v>50</v>
      </c>
      <c r="N126" s="82">
        <f t="shared" si="4"/>
        <v>6</v>
      </c>
      <c r="O126" s="27">
        <f>+((C41*1)*K126)/M126</f>
        <v>6.14</v>
      </c>
    </row>
    <row r="127" spans="1:15" ht="28.5" customHeight="1">
      <c r="A127" s="133"/>
      <c r="B127" s="130"/>
      <c r="C127" s="130"/>
      <c r="D127" s="139"/>
      <c r="E127" s="130"/>
      <c r="F127" s="133"/>
      <c r="G127" s="17">
        <v>0.5</v>
      </c>
      <c r="H127" s="134"/>
      <c r="I127" s="134" t="s">
        <v>102</v>
      </c>
      <c r="J127" s="5" t="s">
        <v>9</v>
      </c>
      <c r="K127" s="2">
        <v>1</v>
      </c>
      <c r="L127" s="2">
        <v>2</v>
      </c>
      <c r="M127" s="119">
        <v>50</v>
      </c>
      <c r="N127" s="82">
        <f t="shared" si="4"/>
        <v>89</v>
      </c>
      <c r="O127" s="27">
        <f>+((C44*1)*K127)/M127</f>
        <v>88.64</v>
      </c>
    </row>
    <row r="128" spans="1:15" ht="14.25" customHeight="1">
      <c r="A128" s="132">
        <v>18</v>
      </c>
      <c r="B128" s="129" t="s">
        <v>48</v>
      </c>
      <c r="C128" s="129" t="s">
        <v>49</v>
      </c>
      <c r="D128" s="135" t="s">
        <v>149</v>
      </c>
      <c r="E128" s="129" t="s">
        <v>120</v>
      </c>
      <c r="F128" s="132" t="s">
        <v>5</v>
      </c>
      <c r="G128" s="17">
        <v>0.3</v>
      </c>
      <c r="H128" s="132" t="s">
        <v>17</v>
      </c>
      <c r="I128" s="132" t="s">
        <v>99</v>
      </c>
      <c r="J128" s="5" t="s">
        <v>61</v>
      </c>
      <c r="K128" s="2">
        <v>1</v>
      </c>
      <c r="L128" s="2" t="s">
        <v>62</v>
      </c>
      <c r="M128" s="119" t="s">
        <v>62</v>
      </c>
      <c r="N128" s="82">
        <f t="shared" si="4"/>
        <v>5</v>
      </c>
      <c r="O128" s="27">
        <f>+(C26*G128)*K128</f>
        <v>4.8</v>
      </c>
    </row>
    <row r="129" spans="1:15" ht="14.25" customHeight="1">
      <c r="A129" s="133"/>
      <c r="B129" s="130"/>
      <c r="C129" s="130"/>
      <c r="D129" s="136"/>
      <c r="E129" s="130"/>
      <c r="F129" s="133"/>
      <c r="G129" s="17">
        <v>0.3</v>
      </c>
      <c r="H129" s="133"/>
      <c r="I129" s="134"/>
      <c r="J129" s="5" t="s">
        <v>9</v>
      </c>
      <c r="K129" s="2">
        <v>1</v>
      </c>
      <c r="L129" s="2" t="s">
        <v>62</v>
      </c>
      <c r="M129" s="119" t="s">
        <v>62</v>
      </c>
      <c r="N129" s="82">
        <f t="shared" si="4"/>
        <v>0</v>
      </c>
      <c r="O129" s="27">
        <f>+(C27*G129)*K129</f>
        <v>0.3</v>
      </c>
    </row>
    <row r="130" spans="1:15" ht="14.25" customHeight="1">
      <c r="A130" s="133"/>
      <c r="B130" s="130"/>
      <c r="C130" s="130"/>
      <c r="D130" s="136"/>
      <c r="E130" s="130"/>
      <c r="F130" s="133"/>
      <c r="G130" s="17">
        <v>0.3</v>
      </c>
      <c r="H130" s="133"/>
      <c r="I130" s="132" t="s">
        <v>100</v>
      </c>
      <c r="J130" s="5" t="s">
        <v>61</v>
      </c>
      <c r="K130" s="2">
        <v>1</v>
      </c>
      <c r="L130" s="2" t="s">
        <v>62</v>
      </c>
      <c r="M130" s="119" t="s">
        <v>62</v>
      </c>
      <c r="N130" s="82">
        <f t="shared" si="4"/>
        <v>40</v>
      </c>
      <c r="O130" s="27">
        <f>+(C31*G130)*K130</f>
        <v>40.199999999999996</v>
      </c>
    </row>
    <row r="131" spans="1:15" ht="14.25" customHeight="1">
      <c r="A131" s="133"/>
      <c r="B131" s="130"/>
      <c r="C131" s="130"/>
      <c r="D131" s="136"/>
      <c r="E131" s="130"/>
      <c r="F131" s="133"/>
      <c r="G131" s="17">
        <v>0.3</v>
      </c>
      <c r="H131" s="133"/>
      <c r="I131" s="134"/>
      <c r="J131" s="5" t="s">
        <v>9</v>
      </c>
      <c r="K131" s="2">
        <v>1</v>
      </c>
      <c r="L131" s="2" t="s">
        <v>62</v>
      </c>
      <c r="M131" s="119" t="s">
        <v>62</v>
      </c>
      <c r="N131" s="82">
        <f t="shared" si="4"/>
        <v>6</v>
      </c>
      <c r="O131" s="27">
        <f>+(C32*G131)*K131</f>
        <v>5.7</v>
      </c>
    </row>
    <row r="132" spans="1:15" ht="14.25" customHeight="1">
      <c r="A132" s="133"/>
      <c r="B132" s="130"/>
      <c r="C132" s="130"/>
      <c r="D132" s="136"/>
      <c r="E132" s="130"/>
      <c r="F132" s="133"/>
      <c r="G132" s="17">
        <v>0.3</v>
      </c>
      <c r="H132" s="133"/>
      <c r="I132" s="132" t="s">
        <v>101</v>
      </c>
      <c r="J132" s="5" t="s">
        <v>61</v>
      </c>
      <c r="K132" s="2">
        <v>1</v>
      </c>
      <c r="L132" s="2" t="s">
        <v>62</v>
      </c>
      <c r="M132" s="119" t="s">
        <v>62</v>
      </c>
      <c r="N132" s="82">
        <f t="shared" si="4"/>
        <v>176</v>
      </c>
      <c r="O132" s="27">
        <f>+(C36*G132)*K132</f>
        <v>176.1</v>
      </c>
    </row>
    <row r="133" spans="1:15" ht="14.25" customHeight="1">
      <c r="A133" s="133"/>
      <c r="B133" s="130"/>
      <c r="C133" s="130"/>
      <c r="D133" s="136"/>
      <c r="E133" s="130"/>
      <c r="F133" s="133"/>
      <c r="G133" s="17">
        <v>0.3</v>
      </c>
      <c r="H133" s="133"/>
      <c r="I133" s="134"/>
      <c r="J133" s="5" t="s">
        <v>9</v>
      </c>
      <c r="K133" s="2">
        <v>1</v>
      </c>
      <c r="L133" s="2" t="s">
        <v>62</v>
      </c>
      <c r="M133" s="119" t="s">
        <v>62</v>
      </c>
      <c r="N133" s="82">
        <f t="shared" si="4"/>
        <v>105</v>
      </c>
      <c r="O133" s="27">
        <f>+(C37*G133)*K133</f>
        <v>105.3</v>
      </c>
    </row>
    <row r="134" spans="1:15" ht="14.25" customHeight="1">
      <c r="A134" s="133"/>
      <c r="B134" s="130"/>
      <c r="C134" s="130"/>
      <c r="D134" s="136"/>
      <c r="E134" s="130"/>
      <c r="F134" s="133"/>
      <c r="G134" s="17">
        <v>0.3</v>
      </c>
      <c r="H134" s="133"/>
      <c r="I134" s="132" t="s">
        <v>102</v>
      </c>
      <c r="J134" s="5" t="s">
        <v>61</v>
      </c>
      <c r="K134" s="2">
        <v>1</v>
      </c>
      <c r="L134" s="2" t="s">
        <v>62</v>
      </c>
      <c r="M134" s="119" t="s">
        <v>62</v>
      </c>
      <c r="N134" s="82">
        <f t="shared" si="4"/>
        <v>92</v>
      </c>
      <c r="O134" s="27">
        <f>+(C41*G134)*K134</f>
        <v>92.1</v>
      </c>
    </row>
    <row r="135" spans="1:15" ht="15" customHeight="1">
      <c r="A135" s="133"/>
      <c r="B135" s="130"/>
      <c r="C135" s="130"/>
      <c r="D135" s="136"/>
      <c r="E135" s="130"/>
      <c r="F135" s="133"/>
      <c r="G135" s="17">
        <v>0.3</v>
      </c>
      <c r="H135" s="133"/>
      <c r="I135" s="134" t="s">
        <v>102</v>
      </c>
      <c r="J135" s="5" t="s">
        <v>9</v>
      </c>
      <c r="K135" s="2">
        <v>1</v>
      </c>
      <c r="L135" s="2" t="s">
        <v>62</v>
      </c>
      <c r="M135" s="119" t="s">
        <v>62</v>
      </c>
      <c r="N135" s="82">
        <f t="shared" si="4"/>
        <v>1330</v>
      </c>
      <c r="O135" s="27">
        <f>+(C44*G135)*K135</f>
        <v>1329.6</v>
      </c>
    </row>
    <row r="136" spans="1:15" ht="14.25" customHeight="1">
      <c r="A136" s="133"/>
      <c r="B136" s="130"/>
      <c r="C136" s="130"/>
      <c r="D136" s="136"/>
      <c r="E136" s="129" t="s">
        <v>121</v>
      </c>
      <c r="F136" s="132" t="s">
        <v>5</v>
      </c>
      <c r="G136" s="17">
        <v>0.3</v>
      </c>
      <c r="H136" s="132" t="s">
        <v>17</v>
      </c>
      <c r="I136" s="132" t="s">
        <v>99</v>
      </c>
      <c r="J136" s="5" t="s">
        <v>61</v>
      </c>
      <c r="K136" s="2">
        <v>1</v>
      </c>
      <c r="L136" s="2" t="s">
        <v>62</v>
      </c>
      <c r="M136" s="119" t="s">
        <v>62</v>
      </c>
      <c r="N136" s="82">
        <f t="shared" si="4"/>
        <v>5</v>
      </c>
      <c r="O136" s="27">
        <f>+(C26*G136)*K136</f>
        <v>4.8</v>
      </c>
    </row>
    <row r="137" spans="1:15" ht="14.25" customHeight="1">
      <c r="A137" s="133"/>
      <c r="B137" s="130"/>
      <c r="C137" s="130"/>
      <c r="D137" s="136"/>
      <c r="E137" s="130"/>
      <c r="F137" s="133"/>
      <c r="G137" s="63">
        <v>1</v>
      </c>
      <c r="H137" s="133"/>
      <c r="I137" s="134"/>
      <c r="J137" s="5" t="s">
        <v>9</v>
      </c>
      <c r="K137" s="2">
        <v>1</v>
      </c>
      <c r="L137" s="2" t="s">
        <v>62</v>
      </c>
      <c r="M137" s="119" t="s">
        <v>62</v>
      </c>
      <c r="N137" s="82">
        <f t="shared" si="4"/>
        <v>1</v>
      </c>
      <c r="O137" s="27">
        <f>+(C27*G137)*K137</f>
        <v>1</v>
      </c>
    </row>
    <row r="138" spans="1:15" ht="14.25" customHeight="1">
      <c r="A138" s="133"/>
      <c r="B138" s="130"/>
      <c r="C138" s="130"/>
      <c r="D138" s="136"/>
      <c r="E138" s="130"/>
      <c r="F138" s="133"/>
      <c r="G138" s="17">
        <v>0.3</v>
      </c>
      <c r="H138" s="133"/>
      <c r="I138" s="132" t="s">
        <v>100</v>
      </c>
      <c r="J138" s="5" t="s">
        <v>61</v>
      </c>
      <c r="K138" s="2">
        <v>1</v>
      </c>
      <c r="L138" s="2" t="s">
        <v>62</v>
      </c>
      <c r="M138" s="119" t="s">
        <v>62</v>
      </c>
      <c r="N138" s="82">
        <f t="shared" si="4"/>
        <v>40</v>
      </c>
      <c r="O138" s="27">
        <f>+(C31*G138)*K138</f>
        <v>40.199999999999996</v>
      </c>
    </row>
    <row r="139" spans="1:15" ht="14.25" customHeight="1">
      <c r="A139" s="133"/>
      <c r="B139" s="130"/>
      <c r="C139" s="130"/>
      <c r="D139" s="136"/>
      <c r="E139" s="130"/>
      <c r="F139" s="133"/>
      <c r="G139" s="17">
        <v>0.3</v>
      </c>
      <c r="H139" s="133"/>
      <c r="I139" s="134"/>
      <c r="J139" s="5" t="s">
        <v>9</v>
      </c>
      <c r="K139" s="2">
        <v>1</v>
      </c>
      <c r="L139" s="2" t="s">
        <v>62</v>
      </c>
      <c r="M139" s="119" t="s">
        <v>62</v>
      </c>
      <c r="N139" s="82">
        <f t="shared" si="4"/>
        <v>6</v>
      </c>
      <c r="O139" s="27">
        <f>+(C32*G139)*K139</f>
        <v>5.7</v>
      </c>
    </row>
    <row r="140" spans="1:15" ht="14.25" customHeight="1">
      <c r="A140" s="133"/>
      <c r="B140" s="130"/>
      <c r="C140" s="130"/>
      <c r="D140" s="136"/>
      <c r="E140" s="130"/>
      <c r="F140" s="133"/>
      <c r="G140" s="17">
        <v>0.3</v>
      </c>
      <c r="H140" s="133"/>
      <c r="I140" s="132" t="s">
        <v>101</v>
      </c>
      <c r="J140" s="5" t="s">
        <v>61</v>
      </c>
      <c r="K140" s="2">
        <v>1</v>
      </c>
      <c r="L140" s="2" t="s">
        <v>62</v>
      </c>
      <c r="M140" s="119" t="s">
        <v>62</v>
      </c>
      <c r="N140" s="82">
        <f t="shared" si="4"/>
        <v>176</v>
      </c>
      <c r="O140" s="27">
        <f>+(C36*G140)*K140</f>
        <v>176.1</v>
      </c>
    </row>
    <row r="141" spans="1:15" ht="14.25" customHeight="1">
      <c r="A141" s="133"/>
      <c r="B141" s="130"/>
      <c r="C141" s="130"/>
      <c r="D141" s="136"/>
      <c r="E141" s="130"/>
      <c r="F141" s="133"/>
      <c r="G141" s="17">
        <v>0.3</v>
      </c>
      <c r="H141" s="133"/>
      <c r="I141" s="134"/>
      <c r="J141" s="5" t="s">
        <v>9</v>
      </c>
      <c r="K141" s="2">
        <v>1</v>
      </c>
      <c r="L141" s="2" t="s">
        <v>62</v>
      </c>
      <c r="M141" s="119" t="s">
        <v>62</v>
      </c>
      <c r="N141" s="82">
        <f t="shared" si="4"/>
        <v>105</v>
      </c>
      <c r="O141" s="27">
        <f>+(C37*G141)*K141</f>
        <v>105.3</v>
      </c>
    </row>
    <row r="142" spans="1:15" ht="14.25" customHeight="1">
      <c r="A142" s="133"/>
      <c r="B142" s="130"/>
      <c r="C142" s="130"/>
      <c r="D142" s="136"/>
      <c r="E142" s="130"/>
      <c r="F142" s="133"/>
      <c r="G142" s="17">
        <v>0.3</v>
      </c>
      <c r="H142" s="133"/>
      <c r="I142" s="132" t="s">
        <v>102</v>
      </c>
      <c r="J142" s="5" t="s">
        <v>61</v>
      </c>
      <c r="K142" s="2">
        <v>1</v>
      </c>
      <c r="L142" s="2" t="s">
        <v>62</v>
      </c>
      <c r="M142" s="119" t="s">
        <v>62</v>
      </c>
      <c r="N142" s="82">
        <f t="shared" si="4"/>
        <v>92</v>
      </c>
      <c r="O142" s="27">
        <f>+(C41*G142)*K142</f>
        <v>92.1</v>
      </c>
    </row>
    <row r="143" spans="1:15" ht="15" customHeight="1">
      <c r="A143" s="134"/>
      <c r="B143" s="131"/>
      <c r="C143" s="131"/>
      <c r="D143" s="137"/>
      <c r="E143" s="130"/>
      <c r="F143" s="133"/>
      <c r="G143" s="17">
        <v>0.3</v>
      </c>
      <c r="H143" s="133"/>
      <c r="I143" s="134" t="s">
        <v>102</v>
      </c>
      <c r="J143" s="5" t="s">
        <v>9</v>
      </c>
      <c r="K143" s="2">
        <v>1</v>
      </c>
      <c r="L143" s="2" t="s">
        <v>62</v>
      </c>
      <c r="M143" s="119" t="s">
        <v>62</v>
      </c>
      <c r="N143" s="82">
        <f t="shared" si="4"/>
        <v>1330</v>
      </c>
      <c r="O143" s="27">
        <f>+(C44*G143)*K143</f>
        <v>1329.6</v>
      </c>
    </row>
    <row r="144" spans="1:15" ht="14.25" customHeight="1">
      <c r="A144" s="132">
        <v>19</v>
      </c>
      <c r="B144" s="129" t="s">
        <v>50</v>
      </c>
      <c r="C144" s="126" t="s">
        <v>175</v>
      </c>
      <c r="D144" s="138" t="s">
        <v>174</v>
      </c>
      <c r="E144" s="129" t="s">
        <v>108</v>
      </c>
      <c r="F144" s="132" t="s">
        <v>5</v>
      </c>
      <c r="G144" s="17">
        <v>0.2</v>
      </c>
      <c r="H144" s="132" t="s">
        <v>17</v>
      </c>
      <c r="I144" s="132" t="s">
        <v>99</v>
      </c>
      <c r="J144" s="5" t="s">
        <v>61</v>
      </c>
      <c r="K144" s="2">
        <v>1</v>
      </c>
      <c r="L144" s="2" t="s">
        <v>62</v>
      </c>
      <c r="M144" s="119" t="s">
        <v>62</v>
      </c>
      <c r="N144" s="82">
        <f t="shared" si="4"/>
        <v>3</v>
      </c>
      <c r="O144" s="27">
        <f>+(C26*G144)*K144</f>
        <v>3.2</v>
      </c>
    </row>
    <row r="145" spans="1:15">
      <c r="A145" s="133"/>
      <c r="B145" s="130"/>
      <c r="C145" s="127"/>
      <c r="D145" s="139"/>
      <c r="E145" s="130"/>
      <c r="F145" s="133"/>
      <c r="G145" s="63">
        <v>1</v>
      </c>
      <c r="H145" s="133"/>
      <c r="I145" s="134"/>
      <c r="J145" s="5" t="s">
        <v>9</v>
      </c>
      <c r="K145" s="2">
        <v>1</v>
      </c>
      <c r="L145" s="2" t="s">
        <v>62</v>
      </c>
      <c r="M145" s="119" t="s">
        <v>62</v>
      </c>
      <c r="N145" s="82">
        <f t="shared" si="4"/>
        <v>1</v>
      </c>
      <c r="O145" s="27">
        <f>+(C27*G145)*K145</f>
        <v>1</v>
      </c>
    </row>
    <row r="146" spans="1:15">
      <c r="A146" s="133"/>
      <c r="B146" s="130"/>
      <c r="C146" s="127"/>
      <c r="D146" s="139"/>
      <c r="E146" s="130"/>
      <c r="F146" s="133"/>
      <c r="G146" s="17">
        <v>0.2</v>
      </c>
      <c r="H146" s="133"/>
      <c r="I146" s="132" t="s">
        <v>100</v>
      </c>
      <c r="J146" s="5" t="s">
        <v>61</v>
      </c>
      <c r="K146" s="2">
        <v>1</v>
      </c>
      <c r="L146" s="2" t="s">
        <v>62</v>
      </c>
      <c r="M146" s="119" t="s">
        <v>62</v>
      </c>
      <c r="N146" s="82">
        <f t="shared" si="4"/>
        <v>27</v>
      </c>
      <c r="O146" s="27">
        <f>+(C31*G146)*K146</f>
        <v>26.8</v>
      </c>
    </row>
    <row r="147" spans="1:15">
      <c r="A147" s="133"/>
      <c r="B147" s="130"/>
      <c r="C147" s="127"/>
      <c r="D147" s="139"/>
      <c r="E147" s="130"/>
      <c r="F147" s="133"/>
      <c r="G147" s="17">
        <v>0.2</v>
      </c>
      <c r="H147" s="133"/>
      <c r="I147" s="134"/>
      <c r="J147" s="5" t="s">
        <v>9</v>
      </c>
      <c r="K147" s="2">
        <v>1</v>
      </c>
      <c r="L147" s="2" t="s">
        <v>62</v>
      </c>
      <c r="M147" s="119" t="s">
        <v>62</v>
      </c>
      <c r="N147" s="82">
        <f t="shared" si="4"/>
        <v>4</v>
      </c>
      <c r="O147" s="27">
        <f>+(C32*G147)*K147</f>
        <v>3.8000000000000003</v>
      </c>
    </row>
    <row r="148" spans="1:15">
      <c r="A148" s="133"/>
      <c r="B148" s="130"/>
      <c r="C148" s="127"/>
      <c r="D148" s="139"/>
      <c r="E148" s="130"/>
      <c r="F148" s="133"/>
      <c r="G148" s="17">
        <v>0.2</v>
      </c>
      <c r="H148" s="133"/>
      <c r="I148" s="132" t="s">
        <v>101</v>
      </c>
      <c r="J148" s="5" t="s">
        <v>61</v>
      </c>
      <c r="K148" s="2">
        <v>1</v>
      </c>
      <c r="L148" s="2" t="s">
        <v>62</v>
      </c>
      <c r="M148" s="119" t="s">
        <v>62</v>
      </c>
      <c r="N148" s="82">
        <f t="shared" si="4"/>
        <v>117</v>
      </c>
      <c r="O148" s="27">
        <f>+(C36*G148)*K148</f>
        <v>117.4</v>
      </c>
    </row>
    <row r="149" spans="1:15">
      <c r="A149" s="133"/>
      <c r="B149" s="130"/>
      <c r="C149" s="127"/>
      <c r="D149" s="139"/>
      <c r="E149" s="130"/>
      <c r="F149" s="133"/>
      <c r="G149" s="17">
        <v>0.2</v>
      </c>
      <c r="H149" s="133"/>
      <c r="I149" s="134"/>
      <c r="J149" s="5" t="s">
        <v>9</v>
      </c>
      <c r="K149" s="2">
        <v>1</v>
      </c>
      <c r="L149" s="2" t="s">
        <v>62</v>
      </c>
      <c r="M149" s="119" t="s">
        <v>62</v>
      </c>
      <c r="N149" s="82">
        <f t="shared" si="4"/>
        <v>70</v>
      </c>
      <c r="O149" s="27">
        <f>+(C37*G149)*K149</f>
        <v>70.2</v>
      </c>
    </row>
    <row r="150" spans="1:15">
      <c r="A150" s="133"/>
      <c r="B150" s="130"/>
      <c r="C150" s="127"/>
      <c r="D150" s="139"/>
      <c r="E150" s="130"/>
      <c r="F150" s="133"/>
      <c r="G150" s="17">
        <v>0.2</v>
      </c>
      <c r="H150" s="133"/>
      <c r="I150" s="132" t="s">
        <v>102</v>
      </c>
      <c r="J150" s="5" t="s">
        <v>61</v>
      </c>
      <c r="K150" s="2">
        <v>1</v>
      </c>
      <c r="L150" s="2" t="s">
        <v>62</v>
      </c>
      <c r="M150" s="119" t="s">
        <v>62</v>
      </c>
      <c r="N150" s="82">
        <f t="shared" si="4"/>
        <v>61</v>
      </c>
      <c r="O150" s="27">
        <f>+(C41*G150)*K150</f>
        <v>61.400000000000006</v>
      </c>
    </row>
    <row r="151" spans="1:15">
      <c r="A151" s="134"/>
      <c r="B151" s="131"/>
      <c r="C151" s="128"/>
      <c r="D151" s="152"/>
      <c r="E151" s="131"/>
      <c r="F151" s="134"/>
      <c r="G151" s="17">
        <v>0.2</v>
      </c>
      <c r="H151" s="134"/>
      <c r="I151" s="134" t="s">
        <v>102</v>
      </c>
      <c r="J151" s="5" t="s">
        <v>9</v>
      </c>
      <c r="K151" s="2">
        <v>1</v>
      </c>
      <c r="L151" s="2" t="s">
        <v>62</v>
      </c>
      <c r="M151" s="119" t="s">
        <v>62</v>
      </c>
      <c r="N151" s="82">
        <f t="shared" si="4"/>
        <v>886</v>
      </c>
      <c r="O151" s="27">
        <f>+(C44*G151)*K151</f>
        <v>886.40000000000009</v>
      </c>
    </row>
    <row r="152" spans="1:15" ht="14.25" customHeight="1">
      <c r="A152" s="132">
        <v>20</v>
      </c>
      <c r="B152" s="129" t="s">
        <v>51</v>
      </c>
      <c r="C152" s="126" t="s">
        <v>176</v>
      </c>
      <c r="D152" s="135" t="s">
        <v>125</v>
      </c>
      <c r="E152" s="129" t="s">
        <v>93</v>
      </c>
      <c r="F152" s="140" t="s">
        <v>15</v>
      </c>
      <c r="G152" s="46">
        <v>0.1</v>
      </c>
      <c r="H152" s="140" t="s">
        <v>17</v>
      </c>
      <c r="I152" s="132" t="s">
        <v>99</v>
      </c>
      <c r="J152" s="5" t="s">
        <v>61</v>
      </c>
      <c r="K152" s="2">
        <v>1</v>
      </c>
      <c r="L152" s="2" t="s">
        <v>62</v>
      </c>
      <c r="M152" s="119" t="s">
        <v>62</v>
      </c>
      <c r="N152" s="82">
        <f t="shared" si="4"/>
        <v>10</v>
      </c>
      <c r="O152" s="27">
        <f>+(C26*G152)*6</f>
        <v>9.6000000000000014</v>
      </c>
    </row>
    <row r="153" spans="1:15">
      <c r="A153" s="133"/>
      <c r="B153" s="130"/>
      <c r="C153" s="127"/>
      <c r="D153" s="136"/>
      <c r="E153" s="130"/>
      <c r="F153" s="140"/>
      <c r="G153" s="46">
        <v>0.1</v>
      </c>
      <c r="H153" s="140"/>
      <c r="I153" s="134"/>
      <c r="J153" s="5" t="s">
        <v>9</v>
      </c>
      <c r="K153" s="2">
        <v>1</v>
      </c>
      <c r="L153" s="2" t="s">
        <v>62</v>
      </c>
      <c r="M153" s="119" t="s">
        <v>62</v>
      </c>
      <c r="N153" s="82">
        <f t="shared" si="4"/>
        <v>1</v>
      </c>
      <c r="O153" s="27">
        <f>+(C27*G153)*6</f>
        <v>0.60000000000000009</v>
      </c>
    </row>
    <row r="154" spans="1:15">
      <c r="A154" s="133"/>
      <c r="B154" s="130"/>
      <c r="C154" s="127"/>
      <c r="D154" s="136"/>
      <c r="E154" s="130"/>
      <c r="F154" s="140"/>
      <c r="G154" s="46">
        <v>0.1</v>
      </c>
      <c r="H154" s="140"/>
      <c r="I154" s="132" t="s">
        <v>100</v>
      </c>
      <c r="J154" s="5" t="s">
        <v>61</v>
      </c>
      <c r="K154" s="2">
        <v>1</v>
      </c>
      <c r="L154" s="2" t="s">
        <v>62</v>
      </c>
      <c r="M154" s="119" t="s">
        <v>62</v>
      </c>
      <c r="N154" s="82">
        <f t="shared" si="4"/>
        <v>80</v>
      </c>
      <c r="O154" s="27">
        <f>+(C31*G154)*6</f>
        <v>80.400000000000006</v>
      </c>
    </row>
    <row r="155" spans="1:15">
      <c r="A155" s="133"/>
      <c r="B155" s="130"/>
      <c r="C155" s="127"/>
      <c r="D155" s="136"/>
      <c r="E155" s="130"/>
      <c r="F155" s="140"/>
      <c r="G155" s="46">
        <v>0.1</v>
      </c>
      <c r="H155" s="140"/>
      <c r="I155" s="134"/>
      <c r="J155" s="5" t="s">
        <v>9</v>
      </c>
      <c r="K155" s="2">
        <v>1</v>
      </c>
      <c r="L155" s="2" t="s">
        <v>62</v>
      </c>
      <c r="M155" s="119" t="s">
        <v>62</v>
      </c>
      <c r="N155" s="82">
        <f t="shared" si="4"/>
        <v>11</v>
      </c>
      <c r="O155" s="27">
        <f>+(C32*G155)*6</f>
        <v>11.4</v>
      </c>
    </row>
    <row r="156" spans="1:15">
      <c r="A156" s="133"/>
      <c r="B156" s="130"/>
      <c r="C156" s="127"/>
      <c r="D156" s="136"/>
      <c r="E156" s="130"/>
      <c r="F156" s="140"/>
      <c r="G156" s="46">
        <v>0.1</v>
      </c>
      <c r="H156" s="140"/>
      <c r="I156" s="132" t="s">
        <v>101</v>
      </c>
      <c r="J156" s="5" t="s">
        <v>61</v>
      </c>
      <c r="K156" s="2">
        <v>1</v>
      </c>
      <c r="L156" s="2" t="s">
        <v>62</v>
      </c>
      <c r="M156" s="119" t="s">
        <v>62</v>
      </c>
      <c r="N156" s="82">
        <f t="shared" si="4"/>
        <v>352</v>
      </c>
      <c r="O156" s="27">
        <f>+(C36*G156)*6</f>
        <v>352.20000000000005</v>
      </c>
    </row>
    <row r="157" spans="1:15">
      <c r="A157" s="133"/>
      <c r="B157" s="130"/>
      <c r="C157" s="127"/>
      <c r="D157" s="136"/>
      <c r="E157" s="130"/>
      <c r="F157" s="140"/>
      <c r="G157" s="46">
        <v>0.1</v>
      </c>
      <c r="H157" s="140"/>
      <c r="I157" s="134"/>
      <c r="J157" s="5" t="s">
        <v>9</v>
      </c>
      <c r="K157" s="2">
        <v>1</v>
      </c>
      <c r="L157" s="2" t="s">
        <v>62</v>
      </c>
      <c r="M157" s="119" t="s">
        <v>62</v>
      </c>
      <c r="N157" s="82">
        <f t="shared" si="4"/>
        <v>211</v>
      </c>
      <c r="O157" s="27">
        <f>+(C37*G157)*6</f>
        <v>210.60000000000002</v>
      </c>
    </row>
    <row r="158" spans="1:15">
      <c r="A158" s="133"/>
      <c r="B158" s="130"/>
      <c r="C158" s="127"/>
      <c r="D158" s="136"/>
      <c r="E158" s="130"/>
      <c r="F158" s="140"/>
      <c r="G158" s="46">
        <v>0.1</v>
      </c>
      <c r="H158" s="140"/>
      <c r="I158" s="132" t="s">
        <v>102</v>
      </c>
      <c r="J158" s="5" t="s">
        <v>61</v>
      </c>
      <c r="K158" s="2">
        <v>1</v>
      </c>
      <c r="L158" s="2" t="s">
        <v>62</v>
      </c>
      <c r="M158" s="119" t="s">
        <v>62</v>
      </c>
      <c r="N158" s="82">
        <f t="shared" si="4"/>
        <v>184</v>
      </c>
      <c r="O158" s="27">
        <f>+(C41*G158)*6</f>
        <v>184.20000000000002</v>
      </c>
    </row>
    <row r="159" spans="1:15">
      <c r="A159" s="133"/>
      <c r="B159" s="130"/>
      <c r="C159" s="127"/>
      <c r="D159" s="137"/>
      <c r="E159" s="131"/>
      <c r="F159" s="140"/>
      <c r="G159" s="46">
        <v>0.1</v>
      </c>
      <c r="H159" s="140"/>
      <c r="I159" s="134"/>
      <c r="J159" s="5" t="s">
        <v>9</v>
      </c>
      <c r="K159" s="2">
        <v>1</v>
      </c>
      <c r="L159" s="2" t="s">
        <v>62</v>
      </c>
      <c r="M159" s="119" t="s">
        <v>62</v>
      </c>
      <c r="N159" s="82">
        <f t="shared" si="4"/>
        <v>2659</v>
      </c>
      <c r="O159" s="27">
        <f>+(C44*G159)*6</f>
        <v>2659.2000000000003</v>
      </c>
    </row>
    <row r="160" spans="1:15" ht="14.25" customHeight="1">
      <c r="A160" s="133"/>
      <c r="B160" s="130"/>
      <c r="C160" s="127"/>
      <c r="D160" s="129" t="s">
        <v>52</v>
      </c>
      <c r="E160" s="129" t="s">
        <v>93</v>
      </c>
      <c r="F160" s="132" t="s">
        <v>15</v>
      </c>
      <c r="G160" s="46">
        <v>0.1</v>
      </c>
      <c r="H160" s="140" t="s">
        <v>17</v>
      </c>
      <c r="I160" s="132" t="s">
        <v>99</v>
      </c>
      <c r="J160" s="5" t="s">
        <v>61</v>
      </c>
      <c r="K160" s="2">
        <v>1</v>
      </c>
      <c r="L160" s="2" t="s">
        <v>62</v>
      </c>
      <c r="M160" s="119" t="s">
        <v>62</v>
      </c>
      <c r="N160" s="82">
        <f t="shared" si="4"/>
        <v>16</v>
      </c>
      <c r="O160" s="27">
        <f>+(C26*G160)*10</f>
        <v>16</v>
      </c>
    </row>
    <row r="161" spans="1:15">
      <c r="A161" s="133"/>
      <c r="B161" s="130"/>
      <c r="C161" s="127"/>
      <c r="D161" s="130"/>
      <c r="E161" s="130"/>
      <c r="F161" s="133"/>
      <c r="G161" s="46">
        <v>0.1</v>
      </c>
      <c r="H161" s="140"/>
      <c r="I161" s="134"/>
      <c r="J161" s="5" t="s">
        <v>9</v>
      </c>
      <c r="K161" s="2">
        <v>1</v>
      </c>
      <c r="L161" s="2" t="s">
        <v>62</v>
      </c>
      <c r="M161" s="119" t="s">
        <v>62</v>
      </c>
      <c r="N161" s="82">
        <f t="shared" si="4"/>
        <v>1</v>
      </c>
      <c r="O161" s="27">
        <f>+(C27*G161)*10</f>
        <v>1</v>
      </c>
    </row>
    <row r="162" spans="1:15">
      <c r="A162" s="133"/>
      <c r="B162" s="130"/>
      <c r="C162" s="127"/>
      <c r="D162" s="130"/>
      <c r="E162" s="130"/>
      <c r="F162" s="133"/>
      <c r="G162" s="46">
        <v>0.1</v>
      </c>
      <c r="H162" s="140"/>
      <c r="I162" s="132" t="s">
        <v>100</v>
      </c>
      <c r="J162" s="5" t="s">
        <v>61</v>
      </c>
      <c r="K162" s="2">
        <v>1</v>
      </c>
      <c r="L162" s="2" t="s">
        <v>62</v>
      </c>
      <c r="M162" s="119" t="s">
        <v>62</v>
      </c>
      <c r="N162" s="82">
        <f t="shared" si="4"/>
        <v>134</v>
      </c>
      <c r="O162" s="27">
        <f>+(C31*G162)*10</f>
        <v>134</v>
      </c>
    </row>
    <row r="163" spans="1:15">
      <c r="A163" s="133"/>
      <c r="B163" s="130"/>
      <c r="C163" s="127"/>
      <c r="D163" s="130"/>
      <c r="E163" s="130"/>
      <c r="F163" s="133"/>
      <c r="G163" s="46">
        <v>0.1</v>
      </c>
      <c r="H163" s="140"/>
      <c r="I163" s="134"/>
      <c r="J163" s="5" t="s">
        <v>9</v>
      </c>
      <c r="K163" s="2">
        <v>1</v>
      </c>
      <c r="L163" s="2" t="s">
        <v>62</v>
      </c>
      <c r="M163" s="119" t="s">
        <v>62</v>
      </c>
      <c r="N163" s="82">
        <f t="shared" si="4"/>
        <v>19</v>
      </c>
      <c r="O163" s="27">
        <f>+(C32*G163)*10</f>
        <v>19</v>
      </c>
    </row>
    <row r="164" spans="1:15">
      <c r="A164" s="133"/>
      <c r="B164" s="130"/>
      <c r="C164" s="127"/>
      <c r="D164" s="130"/>
      <c r="E164" s="130"/>
      <c r="F164" s="133"/>
      <c r="G164" s="46">
        <v>0.1</v>
      </c>
      <c r="H164" s="140"/>
      <c r="I164" s="132" t="s">
        <v>101</v>
      </c>
      <c r="J164" s="5" t="s">
        <v>61</v>
      </c>
      <c r="K164" s="2">
        <v>1</v>
      </c>
      <c r="L164" s="2" t="s">
        <v>62</v>
      </c>
      <c r="M164" s="119" t="s">
        <v>62</v>
      </c>
      <c r="N164" s="82">
        <f t="shared" si="4"/>
        <v>587</v>
      </c>
      <c r="O164" s="27">
        <f>+(C36*G164)*10</f>
        <v>587</v>
      </c>
    </row>
    <row r="165" spans="1:15">
      <c r="A165" s="133"/>
      <c r="B165" s="130"/>
      <c r="C165" s="127"/>
      <c r="D165" s="130"/>
      <c r="E165" s="130"/>
      <c r="F165" s="133"/>
      <c r="G165" s="46">
        <v>0.1</v>
      </c>
      <c r="H165" s="140"/>
      <c r="I165" s="134"/>
      <c r="J165" s="5" t="s">
        <v>9</v>
      </c>
      <c r="K165" s="2">
        <v>1</v>
      </c>
      <c r="L165" s="2" t="s">
        <v>62</v>
      </c>
      <c r="M165" s="119" t="s">
        <v>62</v>
      </c>
      <c r="N165" s="82">
        <f t="shared" si="4"/>
        <v>351</v>
      </c>
      <c r="O165" s="27">
        <f>+(C37*G165)*10</f>
        <v>351</v>
      </c>
    </row>
    <row r="166" spans="1:15">
      <c r="A166" s="133"/>
      <c r="B166" s="130"/>
      <c r="C166" s="127"/>
      <c r="D166" s="130"/>
      <c r="E166" s="130"/>
      <c r="F166" s="133"/>
      <c r="G166" s="46">
        <v>0.1</v>
      </c>
      <c r="H166" s="140"/>
      <c r="I166" s="132" t="s">
        <v>102</v>
      </c>
      <c r="J166" s="5" t="s">
        <v>61</v>
      </c>
      <c r="K166" s="2">
        <v>1</v>
      </c>
      <c r="L166" s="2" t="s">
        <v>62</v>
      </c>
      <c r="M166" s="119" t="s">
        <v>62</v>
      </c>
      <c r="N166" s="82">
        <f t="shared" si="4"/>
        <v>307</v>
      </c>
      <c r="O166" s="27">
        <f>+(C41*G166)*10</f>
        <v>307</v>
      </c>
    </row>
    <row r="167" spans="1:15">
      <c r="A167" s="133"/>
      <c r="B167" s="130"/>
      <c r="C167" s="127"/>
      <c r="D167" s="131"/>
      <c r="E167" s="131"/>
      <c r="F167" s="134"/>
      <c r="G167" s="46">
        <v>0.1</v>
      </c>
      <c r="H167" s="140"/>
      <c r="I167" s="134"/>
      <c r="J167" s="5" t="s">
        <v>9</v>
      </c>
      <c r="K167" s="2">
        <v>1</v>
      </c>
      <c r="L167" s="2" t="s">
        <v>62</v>
      </c>
      <c r="M167" s="119" t="s">
        <v>62</v>
      </c>
      <c r="N167" s="82">
        <f t="shared" si="4"/>
        <v>4432</v>
      </c>
      <c r="O167" s="27">
        <f>+(C44*G167)*10</f>
        <v>4432</v>
      </c>
    </row>
    <row r="168" spans="1:15" ht="15" customHeight="1">
      <c r="A168" s="133"/>
      <c r="B168" s="130"/>
      <c r="C168" s="127"/>
      <c r="D168" s="129" t="s">
        <v>150</v>
      </c>
      <c r="E168" s="129" t="s">
        <v>93</v>
      </c>
      <c r="F168" s="132" t="s">
        <v>15</v>
      </c>
      <c r="G168" s="46">
        <v>0.1</v>
      </c>
      <c r="H168" s="140" t="s">
        <v>17</v>
      </c>
      <c r="I168" s="132" t="s">
        <v>99</v>
      </c>
      <c r="J168" s="5" t="s">
        <v>61</v>
      </c>
      <c r="K168" s="2">
        <v>1</v>
      </c>
      <c r="L168" s="2" t="s">
        <v>62</v>
      </c>
      <c r="M168" s="119" t="s">
        <v>62</v>
      </c>
      <c r="N168" s="82">
        <f t="shared" si="4"/>
        <v>8</v>
      </c>
      <c r="O168" s="27">
        <f>+(C26*G168)*5</f>
        <v>8</v>
      </c>
    </row>
    <row r="169" spans="1:15" ht="15" customHeight="1">
      <c r="A169" s="133"/>
      <c r="B169" s="130"/>
      <c r="C169" s="127"/>
      <c r="D169" s="130"/>
      <c r="E169" s="130"/>
      <c r="F169" s="133"/>
      <c r="G169" s="46">
        <v>0.1</v>
      </c>
      <c r="H169" s="140"/>
      <c r="I169" s="134"/>
      <c r="J169" s="5" t="s">
        <v>9</v>
      </c>
      <c r="K169" s="2">
        <v>1</v>
      </c>
      <c r="L169" s="2" t="s">
        <v>62</v>
      </c>
      <c r="M169" s="119" t="s">
        <v>62</v>
      </c>
      <c r="N169" s="82">
        <f t="shared" si="4"/>
        <v>1</v>
      </c>
      <c r="O169" s="27">
        <f>+(C27*G169)*5</f>
        <v>0.5</v>
      </c>
    </row>
    <row r="170" spans="1:15" ht="15" customHeight="1">
      <c r="A170" s="133"/>
      <c r="B170" s="130"/>
      <c r="C170" s="127"/>
      <c r="D170" s="130"/>
      <c r="E170" s="130"/>
      <c r="F170" s="133"/>
      <c r="G170" s="46">
        <v>0.1</v>
      </c>
      <c r="H170" s="140"/>
      <c r="I170" s="132" t="s">
        <v>100</v>
      </c>
      <c r="J170" s="5" t="s">
        <v>61</v>
      </c>
      <c r="K170" s="2">
        <v>1</v>
      </c>
      <c r="L170" s="2" t="s">
        <v>62</v>
      </c>
      <c r="M170" s="119" t="s">
        <v>62</v>
      </c>
      <c r="N170" s="82">
        <f t="shared" si="4"/>
        <v>67</v>
      </c>
      <c r="O170" s="27">
        <f>+(C31*G170)*5</f>
        <v>67</v>
      </c>
    </row>
    <row r="171" spans="1:15" ht="15" customHeight="1">
      <c r="A171" s="133"/>
      <c r="B171" s="130"/>
      <c r="C171" s="127"/>
      <c r="D171" s="130"/>
      <c r="E171" s="130"/>
      <c r="F171" s="133"/>
      <c r="G171" s="46">
        <v>0.1</v>
      </c>
      <c r="H171" s="140"/>
      <c r="I171" s="134"/>
      <c r="J171" s="5" t="s">
        <v>9</v>
      </c>
      <c r="K171" s="2">
        <v>1</v>
      </c>
      <c r="L171" s="2" t="s">
        <v>62</v>
      </c>
      <c r="M171" s="119" t="s">
        <v>62</v>
      </c>
      <c r="N171" s="82">
        <f t="shared" si="4"/>
        <v>10</v>
      </c>
      <c r="O171" s="27">
        <f>+(C32*G171)*5</f>
        <v>9.5</v>
      </c>
    </row>
    <row r="172" spans="1:15" ht="15" customHeight="1">
      <c r="A172" s="133"/>
      <c r="B172" s="130"/>
      <c r="C172" s="127"/>
      <c r="D172" s="130"/>
      <c r="E172" s="130"/>
      <c r="F172" s="133"/>
      <c r="G172" s="46">
        <v>0.1</v>
      </c>
      <c r="H172" s="140"/>
      <c r="I172" s="132" t="s">
        <v>101</v>
      </c>
      <c r="J172" s="5" t="s">
        <v>61</v>
      </c>
      <c r="K172" s="2">
        <v>1</v>
      </c>
      <c r="L172" s="2" t="s">
        <v>62</v>
      </c>
      <c r="M172" s="119" t="s">
        <v>62</v>
      </c>
      <c r="N172" s="82">
        <f t="shared" si="4"/>
        <v>294</v>
      </c>
      <c r="O172" s="27">
        <f>+(C36*G172)*5</f>
        <v>293.5</v>
      </c>
    </row>
    <row r="173" spans="1:15" ht="15" customHeight="1">
      <c r="A173" s="133"/>
      <c r="B173" s="130"/>
      <c r="C173" s="127"/>
      <c r="D173" s="130"/>
      <c r="E173" s="130"/>
      <c r="F173" s="133"/>
      <c r="G173" s="46">
        <v>0.1</v>
      </c>
      <c r="H173" s="140"/>
      <c r="I173" s="134"/>
      <c r="J173" s="5" t="s">
        <v>9</v>
      </c>
      <c r="K173" s="2">
        <v>1</v>
      </c>
      <c r="L173" s="2" t="s">
        <v>62</v>
      </c>
      <c r="M173" s="119" t="s">
        <v>62</v>
      </c>
      <c r="N173" s="82">
        <f t="shared" ref="N173:N198" si="5">ROUND(O173,0)</f>
        <v>176</v>
      </c>
      <c r="O173" s="27">
        <f>+(C37*G173)*5</f>
        <v>175.5</v>
      </c>
    </row>
    <row r="174" spans="1:15" ht="15" customHeight="1">
      <c r="A174" s="133"/>
      <c r="B174" s="130"/>
      <c r="C174" s="127"/>
      <c r="D174" s="130"/>
      <c r="E174" s="130"/>
      <c r="F174" s="133"/>
      <c r="G174" s="46">
        <v>0.1</v>
      </c>
      <c r="H174" s="140"/>
      <c r="I174" s="132" t="s">
        <v>102</v>
      </c>
      <c r="J174" s="5" t="s">
        <v>61</v>
      </c>
      <c r="K174" s="2">
        <v>1</v>
      </c>
      <c r="L174" s="2" t="s">
        <v>62</v>
      </c>
      <c r="M174" s="119" t="s">
        <v>62</v>
      </c>
      <c r="N174" s="82">
        <f t="shared" si="5"/>
        <v>154</v>
      </c>
      <c r="O174" s="27">
        <f>+(C41*G174)*5</f>
        <v>153.5</v>
      </c>
    </row>
    <row r="175" spans="1:15" ht="22.5" customHeight="1">
      <c r="A175" s="134"/>
      <c r="B175" s="131"/>
      <c r="C175" s="128"/>
      <c r="D175" s="131"/>
      <c r="E175" s="131"/>
      <c r="F175" s="134"/>
      <c r="G175" s="46">
        <v>0.1</v>
      </c>
      <c r="H175" s="140"/>
      <c r="I175" s="134"/>
      <c r="J175" s="5" t="s">
        <v>9</v>
      </c>
      <c r="K175" s="2">
        <v>1</v>
      </c>
      <c r="L175" s="2" t="s">
        <v>62</v>
      </c>
      <c r="M175" s="119" t="s">
        <v>62</v>
      </c>
      <c r="N175" s="82">
        <f t="shared" si="5"/>
        <v>2216</v>
      </c>
      <c r="O175" s="27">
        <f>+(C44*G175)*5</f>
        <v>2216</v>
      </c>
    </row>
    <row r="176" spans="1:15" ht="69.75" customHeight="1">
      <c r="A176" s="132">
        <v>21</v>
      </c>
      <c r="B176" s="129" t="s">
        <v>53</v>
      </c>
      <c r="C176" s="126" t="s">
        <v>152</v>
      </c>
      <c r="D176" s="138" t="s">
        <v>155</v>
      </c>
      <c r="E176" s="126" t="s">
        <v>108</v>
      </c>
      <c r="F176" s="140" t="s">
        <v>14</v>
      </c>
      <c r="G176" s="46">
        <v>0.01</v>
      </c>
      <c r="H176" s="132" t="s">
        <v>17</v>
      </c>
      <c r="I176" s="2" t="s">
        <v>62</v>
      </c>
      <c r="J176" s="5" t="s">
        <v>61</v>
      </c>
      <c r="K176" s="2">
        <v>1</v>
      </c>
      <c r="L176" s="2" t="s">
        <v>62</v>
      </c>
      <c r="M176" s="119" t="s">
        <v>62</v>
      </c>
      <c r="N176" s="82">
        <f t="shared" si="5"/>
        <v>278</v>
      </c>
      <c r="O176" s="27">
        <f>+ROUND((C13*G176)*K176,0)</f>
        <v>278</v>
      </c>
    </row>
    <row r="177" spans="1:15" ht="92.25" customHeight="1">
      <c r="A177" s="133"/>
      <c r="B177" s="130"/>
      <c r="C177" s="127"/>
      <c r="D177" s="139"/>
      <c r="E177" s="127"/>
      <c r="F177" s="140"/>
      <c r="G177" s="46">
        <v>0.01</v>
      </c>
      <c r="H177" s="134"/>
      <c r="I177" s="2" t="s">
        <v>62</v>
      </c>
      <c r="J177" s="5" t="s">
        <v>9</v>
      </c>
      <c r="K177" s="2">
        <v>1</v>
      </c>
      <c r="L177" s="2" t="s">
        <v>62</v>
      </c>
      <c r="M177" s="119" t="s">
        <v>62</v>
      </c>
      <c r="N177" s="82">
        <f t="shared" si="5"/>
        <v>162</v>
      </c>
      <c r="O177" s="27">
        <f>+ROUND((C16*G177)*K177,0)</f>
        <v>162</v>
      </c>
    </row>
    <row r="178" spans="1:15" ht="69.75" customHeight="1">
      <c r="A178" s="133"/>
      <c r="B178" s="130"/>
      <c r="C178" s="126" t="s">
        <v>153</v>
      </c>
      <c r="D178" s="138" t="s">
        <v>154</v>
      </c>
      <c r="E178" s="126" t="s">
        <v>108</v>
      </c>
      <c r="F178" s="140" t="s">
        <v>14</v>
      </c>
      <c r="G178" s="46">
        <v>0.01</v>
      </c>
      <c r="H178" s="132" t="s">
        <v>17</v>
      </c>
      <c r="I178" s="2" t="s">
        <v>62</v>
      </c>
      <c r="J178" s="5" t="s">
        <v>61</v>
      </c>
      <c r="K178" s="2">
        <v>1</v>
      </c>
      <c r="L178" s="2" t="s">
        <v>62</v>
      </c>
      <c r="M178" s="119" t="s">
        <v>62</v>
      </c>
      <c r="N178" s="82">
        <f t="shared" si="5"/>
        <v>278</v>
      </c>
      <c r="O178" s="27">
        <f>+ROUND((C13*G178)*K178,0)</f>
        <v>278</v>
      </c>
    </row>
    <row r="179" spans="1:15" ht="78" customHeight="1">
      <c r="A179" s="133"/>
      <c r="B179" s="130"/>
      <c r="C179" s="127"/>
      <c r="D179" s="139"/>
      <c r="E179" s="127"/>
      <c r="F179" s="140"/>
      <c r="G179" s="46">
        <v>0.01</v>
      </c>
      <c r="H179" s="134"/>
      <c r="I179" s="2" t="s">
        <v>62</v>
      </c>
      <c r="J179" s="5" t="s">
        <v>9</v>
      </c>
      <c r="K179" s="2">
        <v>1</v>
      </c>
      <c r="L179" s="2" t="s">
        <v>62</v>
      </c>
      <c r="M179" s="119" t="s">
        <v>62</v>
      </c>
      <c r="N179" s="82">
        <f t="shared" si="5"/>
        <v>162</v>
      </c>
      <c r="O179" s="27">
        <f>+ROUND((C16*G179)*K179,0)</f>
        <v>162</v>
      </c>
    </row>
    <row r="180" spans="1:15" ht="69.75" customHeight="1">
      <c r="A180" s="133"/>
      <c r="B180" s="130"/>
      <c r="C180" s="126" t="s">
        <v>151</v>
      </c>
      <c r="D180" s="138" t="s">
        <v>156</v>
      </c>
      <c r="E180" s="126" t="s">
        <v>108</v>
      </c>
      <c r="F180" s="140" t="s">
        <v>14</v>
      </c>
      <c r="G180" s="46">
        <v>0.01</v>
      </c>
      <c r="H180" s="132" t="s">
        <v>17</v>
      </c>
      <c r="I180" s="2" t="s">
        <v>62</v>
      </c>
      <c r="J180" s="5" t="s">
        <v>61</v>
      </c>
      <c r="K180" s="2">
        <v>1</v>
      </c>
      <c r="L180" s="2" t="s">
        <v>62</v>
      </c>
      <c r="M180" s="119" t="s">
        <v>62</v>
      </c>
      <c r="N180" s="82">
        <f t="shared" si="5"/>
        <v>278</v>
      </c>
      <c r="O180" s="27">
        <f>+ROUND((C13*G180)*K180,0)</f>
        <v>278</v>
      </c>
    </row>
    <row r="181" spans="1:15" ht="87.75" customHeight="1">
      <c r="A181" s="134"/>
      <c r="B181" s="130"/>
      <c r="C181" s="127"/>
      <c r="D181" s="139"/>
      <c r="E181" s="127"/>
      <c r="F181" s="140"/>
      <c r="G181" s="46">
        <v>0.01</v>
      </c>
      <c r="H181" s="134"/>
      <c r="I181" s="2" t="s">
        <v>62</v>
      </c>
      <c r="J181" s="5" t="s">
        <v>9</v>
      </c>
      <c r="K181" s="2">
        <v>1</v>
      </c>
      <c r="L181" s="2" t="s">
        <v>62</v>
      </c>
      <c r="M181" s="119" t="s">
        <v>62</v>
      </c>
      <c r="N181" s="82">
        <f t="shared" si="5"/>
        <v>162</v>
      </c>
      <c r="O181" s="27">
        <f>+ROUND((C16*G181)*K181,0)</f>
        <v>162</v>
      </c>
    </row>
    <row r="182" spans="1:15" ht="14.25" customHeight="1">
      <c r="A182" s="132">
        <v>22</v>
      </c>
      <c r="B182" s="141" t="s">
        <v>157</v>
      </c>
      <c r="C182" s="129" t="s">
        <v>162</v>
      </c>
      <c r="D182" s="135" t="s">
        <v>138</v>
      </c>
      <c r="E182" s="129" t="s">
        <v>122</v>
      </c>
      <c r="F182" s="132" t="s">
        <v>14</v>
      </c>
      <c r="G182" s="46">
        <v>1</v>
      </c>
      <c r="H182" s="140" t="s">
        <v>18</v>
      </c>
      <c r="I182" s="16" t="s">
        <v>99</v>
      </c>
      <c r="J182" s="5" t="s">
        <v>68</v>
      </c>
      <c r="K182" s="2">
        <v>1</v>
      </c>
      <c r="L182" s="2">
        <v>2</v>
      </c>
      <c r="M182" s="155">
        <v>3000</v>
      </c>
      <c r="N182" s="82">
        <f t="shared" si="5"/>
        <v>280</v>
      </c>
      <c r="O182" s="27">
        <f>+(C20*G182)*4</f>
        <v>280</v>
      </c>
    </row>
    <row r="183" spans="1:15">
      <c r="A183" s="133"/>
      <c r="B183" s="141"/>
      <c r="C183" s="130"/>
      <c r="D183" s="136"/>
      <c r="E183" s="130"/>
      <c r="F183" s="133"/>
      <c r="G183" s="46">
        <v>1</v>
      </c>
      <c r="H183" s="140"/>
      <c r="I183" s="16" t="s">
        <v>100</v>
      </c>
      <c r="J183" s="5" t="s">
        <v>68</v>
      </c>
      <c r="K183" s="2">
        <v>1</v>
      </c>
      <c r="L183" s="2">
        <v>2</v>
      </c>
      <c r="M183" s="156"/>
      <c r="N183" s="82">
        <f t="shared" si="5"/>
        <v>820</v>
      </c>
      <c r="O183" s="27">
        <f>+(C21*G183)*4</f>
        <v>820</v>
      </c>
    </row>
    <row r="184" spans="1:15">
      <c r="A184" s="133"/>
      <c r="B184" s="141"/>
      <c r="C184" s="130"/>
      <c r="D184" s="136"/>
      <c r="E184" s="130"/>
      <c r="F184" s="133"/>
      <c r="G184" s="46">
        <v>1</v>
      </c>
      <c r="H184" s="140"/>
      <c r="I184" s="16" t="s">
        <v>101</v>
      </c>
      <c r="J184" s="5" t="s">
        <v>68</v>
      </c>
      <c r="K184" s="2">
        <v>1</v>
      </c>
      <c r="L184" s="2">
        <v>2</v>
      </c>
      <c r="M184" s="156"/>
      <c r="N184" s="82">
        <f t="shared" si="5"/>
        <v>1436</v>
      </c>
      <c r="O184" s="27">
        <f>+(C22*G184)*2</f>
        <v>1436</v>
      </c>
    </row>
    <row r="185" spans="1:15">
      <c r="A185" s="133"/>
      <c r="B185" s="141"/>
      <c r="C185" s="130"/>
      <c r="D185" s="136"/>
      <c r="E185" s="130"/>
      <c r="F185" s="133"/>
      <c r="G185" s="46">
        <v>1</v>
      </c>
      <c r="H185" s="140"/>
      <c r="I185" s="16" t="s">
        <v>102</v>
      </c>
      <c r="J185" s="5" t="s">
        <v>68</v>
      </c>
      <c r="K185" s="2">
        <v>1</v>
      </c>
      <c r="L185" s="2">
        <v>2</v>
      </c>
      <c r="M185" s="156"/>
      <c r="N185" s="82">
        <f t="shared" si="5"/>
        <v>26</v>
      </c>
      <c r="O185" s="27">
        <f>+(C23*G185)*1</f>
        <v>26</v>
      </c>
    </row>
    <row r="186" spans="1:15">
      <c r="A186" s="134"/>
      <c r="B186" s="141"/>
      <c r="C186" s="131"/>
      <c r="D186" s="137"/>
      <c r="E186" s="131"/>
      <c r="F186" s="134"/>
      <c r="G186" s="46">
        <v>1</v>
      </c>
      <c r="H186" s="140"/>
      <c r="I186" s="89" t="s">
        <v>123</v>
      </c>
      <c r="J186" s="5" t="s">
        <v>68</v>
      </c>
      <c r="K186" s="2">
        <v>1</v>
      </c>
      <c r="L186" s="2">
        <v>2</v>
      </c>
      <c r="M186" s="157"/>
      <c r="N186" s="82">
        <f t="shared" si="5"/>
        <v>1</v>
      </c>
      <c r="O186" s="27">
        <f>+(O182+O183+O184+O185)/M182</f>
        <v>0.85399999999999998</v>
      </c>
    </row>
    <row r="187" spans="1:15" ht="14.25" customHeight="1">
      <c r="A187" s="132">
        <v>23</v>
      </c>
      <c r="B187" s="141"/>
      <c r="C187" s="129" t="s">
        <v>158</v>
      </c>
      <c r="D187" s="138" t="s">
        <v>177</v>
      </c>
      <c r="E187" s="129" t="s">
        <v>119</v>
      </c>
      <c r="F187" s="132" t="s">
        <v>14</v>
      </c>
      <c r="G187" s="46">
        <v>1</v>
      </c>
      <c r="H187" s="132" t="s">
        <v>17</v>
      </c>
      <c r="I187" s="16" t="s">
        <v>99</v>
      </c>
      <c r="J187" s="5" t="s">
        <v>68</v>
      </c>
      <c r="K187" s="2">
        <v>4</v>
      </c>
      <c r="L187" s="2">
        <v>1</v>
      </c>
      <c r="M187" s="119">
        <v>50</v>
      </c>
      <c r="N187" s="82">
        <f t="shared" si="5"/>
        <v>22</v>
      </c>
      <c r="O187" s="27">
        <f>+(((C20*G187)/M187)*4)*K187</f>
        <v>22.4</v>
      </c>
    </row>
    <row r="188" spans="1:15">
      <c r="A188" s="133"/>
      <c r="B188" s="141"/>
      <c r="C188" s="130"/>
      <c r="D188" s="139"/>
      <c r="E188" s="130"/>
      <c r="F188" s="133"/>
      <c r="G188" s="46">
        <v>1</v>
      </c>
      <c r="H188" s="133"/>
      <c r="I188" s="16" t="s">
        <v>100</v>
      </c>
      <c r="J188" s="5" t="s">
        <v>68</v>
      </c>
      <c r="K188" s="2">
        <v>4</v>
      </c>
      <c r="L188" s="2">
        <v>1</v>
      </c>
      <c r="M188" s="119">
        <v>50</v>
      </c>
      <c r="N188" s="82">
        <f t="shared" si="5"/>
        <v>66</v>
      </c>
      <c r="O188" s="27">
        <f>+(((C21*G188)/M188)*4)*K188</f>
        <v>65.599999999999994</v>
      </c>
    </row>
    <row r="189" spans="1:15" ht="46.5" customHeight="1">
      <c r="A189" s="133"/>
      <c r="B189" s="141"/>
      <c r="C189" s="130"/>
      <c r="D189" s="139"/>
      <c r="E189" s="130"/>
      <c r="F189" s="133"/>
      <c r="G189" s="46">
        <v>1</v>
      </c>
      <c r="H189" s="133"/>
      <c r="I189" s="16" t="s">
        <v>101</v>
      </c>
      <c r="J189" s="5" t="s">
        <v>68</v>
      </c>
      <c r="K189" s="2">
        <v>4</v>
      </c>
      <c r="L189" s="2">
        <v>1</v>
      </c>
      <c r="M189" s="119">
        <v>50</v>
      </c>
      <c r="N189" s="82">
        <f t="shared" si="5"/>
        <v>115</v>
      </c>
      <c r="O189" s="27">
        <f>+(((C22*G189)/M189)*2)*K189</f>
        <v>114.88</v>
      </c>
    </row>
    <row r="190" spans="1:15" ht="74.25" customHeight="1">
      <c r="A190" s="133"/>
      <c r="B190" s="141"/>
      <c r="C190" s="130"/>
      <c r="D190" s="139"/>
      <c r="E190" s="130"/>
      <c r="F190" s="133"/>
      <c r="G190" s="46">
        <v>1</v>
      </c>
      <c r="H190" s="133"/>
      <c r="I190" s="16" t="s">
        <v>102</v>
      </c>
      <c r="J190" s="5" t="s">
        <v>68</v>
      </c>
      <c r="K190" s="2">
        <v>4</v>
      </c>
      <c r="L190" s="2">
        <v>1</v>
      </c>
      <c r="M190" s="119">
        <v>50</v>
      </c>
      <c r="N190" s="82">
        <f t="shared" si="5"/>
        <v>2</v>
      </c>
      <c r="O190" s="27">
        <f>+(((C23*G190)/M190)*1)*K190</f>
        <v>2.08</v>
      </c>
    </row>
    <row r="191" spans="1:15" ht="95.25" customHeight="1">
      <c r="A191" s="16">
        <v>24</v>
      </c>
      <c r="B191" s="141"/>
      <c r="C191" s="15" t="s">
        <v>160</v>
      </c>
      <c r="D191" s="23" t="s">
        <v>54</v>
      </c>
      <c r="E191" s="15" t="s">
        <v>75</v>
      </c>
      <c r="F191" s="16" t="s">
        <v>4</v>
      </c>
      <c r="G191" s="17">
        <v>1</v>
      </c>
      <c r="H191" s="2" t="s">
        <v>18</v>
      </c>
      <c r="I191" s="2" t="s">
        <v>62</v>
      </c>
      <c r="J191" s="5" t="s">
        <v>68</v>
      </c>
      <c r="K191" s="2">
        <v>1</v>
      </c>
      <c r="L191" s="2">
        <v>2</v>
      </c>
      <c r="M191" s="119" t="s">
        <v>62</v>
      </c>
      <c r="N191" s="82">
        <f t="shared" si="5"/>
        <v>15</v>
      </c>
      <c r="O191" s="27">
        <f>+C18</f>
        <v>15</v>
      </c>
    </row>
    <row r="192" spans="1:15" ht="28.5" customHeight="1">
      <c r="A192" s="132">
        <v>25</v>
      </c>
      <c r="B192" s="141"/>
      <c r="C192" s="129" t="s">
        <v>161</v>
      </c>
      <c r="D192" s="135" t="s">
        <v>55</v>
      </c>
      <c r="E192" s="129" t="s">
        <v>119</v>
      </c>
      <c r="F192" s="132" t="s">
        <v>14</v>
      </c>
      <c r="G192" s="17">
        <v>1</v>
      </c>
      <c r="H192" s="132" t="s">
        <v>18</v>
      </c>
      <c r="I192" s="16" t="s">
        <v>99</v>
      </c>
      <c r="J192" s="5" t="s">
        <v>68</v>
      </c>
      <c r="K192" s="2">
        <v>4</v>
      </c>
      <c r="L192" s="2">
        <v>1</v>
      </c>
      <c r="M192" s="155">
        <v>3000</v>
      </c>
      <c r="N192" s="82">
        <f t="shared" si="5"/>
        <v>560</v>
      </c>
      <c r="O192" s="27">
        <f>+(C20*G192)*8</f>
        <v>560</v>
      </c>
    </row>
    <row r="193" spans="1:15" ht="28.5" customHeight="1">
      <c r="A193" s="133"/>
      <c r="B193" s="141"/>
      <c r="C193" s="130"/>
      <c r="D193" s="136"/>
      <c r="E193" s="130"/>
      <c r="F193" s="133"/>
      <c r="G193" s="17">
        <v>1</v>
      </c>
      <c r="H193" s="133"/>
      <c r="I193" s="16" t="s">
        <v>100</v>
      </c>
      <c r="J193" s="5" t="s">
        <v>68</v>
      </c>
      <c r="K193" s="2">
        <v>4</v>
      </c>
      <c r="L193" s="2">
        <v>1</v>
      </c>
      <c r="M193" s="156"/>
      <c r="N193" s="82">
        <f t="shared" si="5"/>
        <v>1640</v>
      </c>
      <c r="O193" s="27">
        <f>+(C21*G193)*8</f>
        <v>1640</v>
      </c>
    </row>
    <row r="194" spans="1:15" ht="28.5" customHeight="1">
      <c r="A194" s="133"/>
      <c r="B194" s="141"/>
      <c r="C194" s="130"/>
      <c r="D194" s="136"/>
      <c r="E194" s="130"/>
      <c r="F194" s="133"/>
      <c r="G194" s="17">
        <v>1</v>
      </c>
      <c r="H194" s="133"/>
      <c r="I194" s="16" t="s">
        <v>101</v>
      </c>
      <c r="J194" s="5" t="s">
        <v>68</v>
      </c>
      <c r="K194" s="2">
        <v>4</v>
      </c>
      <c r="L194" s="2">
        <v>1</v>
      </c>
      <c r="M194" s="156"/>
      <c r="N194" s="82">
        <f t="shared" si="5"/>
        <v>5744</v>
      </c>
      <c r="O194" s="27">
        <f>+(C22*G194)*8</f>
        <v>5744</v>
      </c>
    </row>
    <row r="195" spans="1:15" ht="28.5" customHeight="1">
      <c r="A195" s="133"/>
      <c r="B195" s="141"/>
      <c r="C195" s="130"/>
      <c r="D195" s="136"/>
      <c r="E195" s="130"/>
      <c r="F195" s="133"/>
      <c r="G195" s="17">
        <v>1</v>
      </c>
      <c r="H195" s="133"/>
      <c r="I195" s="16" t="s">
        <v>102</v>
      </c>
      <c r="J195" s="5" t="s">
        <v>68</v>
      </c>
      <c r="K195" s="2">
        <v>4</v>
      </c>
      <c r="L195" s="2">
        <v>1</v>
      </c>
      <c r="M195" s="156"/>
      <c r="N195" s="82">
        <f t="shared" si="5"/>
        <v>52</v>
      </c>
      <c r="O195" s="27">
        <f>+(C23*G195)*2</f>
        <v>52</v>
      </c>
    </row>
    <row r="196" spans="1:15" ht="25.5" customHeight="1">
      <c r="A196" s="134"/>
      <c r="B196" s="141"/>
      <c r="C196" s="131"/>
      <c r="D196" s="137"/>
      <c r="E196" s="131"/>
      <c r="F196" s="133"/>
      <c r="G196" s="17">
        <v>1</v>
      </c>
      <c r="H196" s="134"/>
      <c r="I196" s="89" t="s">
        <v>123</v>
      </c>
      <c r="J196" s="5" t="s">
        <v>68</v>
      </c>
      <c r="K196" s="2">
        <v>4</v>
      </c>
      <c r="L196" s="2">
        <v>1</v>
      </c>
      <c r="M196" s="157"/>
      <c r="N196" s="82">
        <f t="shared" si="5"/>
        <v>3</v>
      </c>
      <c r="O196" s="27">
        <f>+(O192+O193+O194+O195)/M192</f>
        <v>2.6653333333333333</v>
      </c>
    </row>
    <row r="197" spans="1:15" ht="95.25" customHeight="1">
      <c r="A197" s="16">
        <v>26</v>
      </c>
      <c r="B197" s="141"/>
      <c r="C197" s="15" t="s">
        <v>159</v>
      </c>
      <c r="D197" s="23" t="s">
        <v>56</v>
      </c>
      <c r="E197" s="15" t="s">
        <v>122</v>
      </c>
      <c r="F197" s="16" t="s">
        <v>4</v>
      </c>
      <c r="G197" s="17">
        <v>1</v>
      </c>
      <c r="H197" s="2" t="s">
        <v>18</v>
      </c>
      <c r="I197" s="2" t="s">
        <v>62</v>
      </c>
      <c r="J197" s="5" t="s">
        <v>68</v>
      </c>
      <c r="K197" s="2">
        <v>2</v>
      </c>
      <c r="L197" s="2">
        <v>1</v>
      </c>
      <c r="M197" s="119" t="s">
        <v>62</v>
      </c>
      <c r="N197" s="82">
        <f t="shared" si="5"/>
        <v>30</v>
      </c>
      <c r="O197" s="27">
        <f>C18*K197</f>
        <v>30</v>
      </c>
    </row>
    <row r="198" spans="1:15" ht="199.5" customHeight="1">
      <c r="A198" s="2">
        <v>27</v>
      </c>
      <c r="B198" s="5"/>
      <c r="C198" s="5"/>
      <c r="D198" s="102" t="s">
        <v>163</v>
      </c>
      <c r="E198" s="5" t="s">
        <v>140</v>
      </c>
      <c r="F198" s="2" t="s">
        <v>13</v>
      </c>
      <c r="G198" s="46">
        <v>1</v>
      </c>
      <c r="H198" s="2" t="s">
        <v>18</v>
      </c>
      <c r="I198" s="2" t="s">
        <v>62</v>
      </c>
      <c r="J198" s="5" t="s">
        <v>68</v>
      </c>
      <c r="K198" s="2">
        <v>1</v>
      </c>
      <c r="L198" s="2" t="s">
        <v>124</v>
      </c>
      <c r="M198" s="119" t="s">
        <v>62</v>
      </c>
      <c r="N198" s="82">
        <f t="shared" si="5"/>
        <v>1</v>
      </c>
      <c r="O198" s="27">
        <v>1</v>
      </c>
    </row>
    <row r="199" spans="1:15" ht="20.25" customHeight="1">
      <c r="A199" s="153"/>
      <c r="B199" s="154"/>
      <c r="C199" s="154"/>
      <c r="D199" s="154"/>
      <c r="E199" s="154"/>
      <c r="F199" s="154"/>
      <c r="G199" s="154"/>
      <c r="H199" s="154"/>
      <c r="I199" s="154"/>
      <c r="J199" s="154"/>
      <c r="K199" s="154"/>
      <c r="L199" s="154"/>
      <c r="M199" s="154"/>
      <c r="N199" s="154"/>
    </row>
    <row r="200" spans="1:15">
      <c r="B200" s="10"/>
      <c r="D200" s="22"/>
      <c r="E200" s="22"/>
      <c r="H200" s="1"/>
      <c r="N200" s="25"/>
    </row>
    <row r="201" spans="1:15" ht="49.5" customHeight="1">
      <c r="B201" s="61"/>
      <c r="D201" s="22"/>
      <c r="E201" s="22"/>
      <c r="H201" s="1"/>
      <c r="N201" s="25"/>
    </row>
  </sheetData>
  <mergeCells count="282">
    <mergeCell ref="B17:B18"/>
    <mergeCell ref="F17:F18"/>
    <mergeCell ref="G17:G18"/>
    <mergeCell ref="H17:H18"/>
    <mergeCell ref="B2:M2"/>
    <mergeCell ref="B3:M3"/>
    <mergeCell ref="B4:M4"/>
    <mergeCell ref="B5:M5"/>
    <mergeCell ref="B6:M6"/>
    <mergeCell ref="B7:M7"/>
    <mergeCell ref="B9:M9"/>
    <mergeCell ref="F10:G10"/>
    <mergeCell ref="H182:H186"/>
    <mergeCell ref="M182:M186"/>
    <mergeCell ref="C152:C175"/>
    <mergeCell ref="D168:D175"/>
    <mergeCell ref="E168:E175"/>
    <mergeCell ref="F168:F175"/>
    <mergeCell ref="H168:H175"/>
    <mergeCell ref="I168:I169"/>
    <mergeCell ref="I170:I171"/>
    <mergeCell ref="I172:I173"/>
    <mergeCell ref="I174:I175"/>
    <mergeCell ref="H160:H167"/>
    <mergeCell ref="I160:I161"/>
    <mergeCell ref="H176:H177"/>
    <mergeCell ref="H178:H179"/>
    <mergeCell ref="H180:H181"/>
    <mergeCell ref="I162:I163"/>
    <mergeCell ref="I164:I165"/>
    <mergeCell ref="I166:I167"/>
    <mergeCell ref="D160:D167"/>
    <mergeCell ref="E160:E167"/>
    <mergeCell ref="F160:F167"/>
    <mergeCell ref="A199:N199"/>
    <mergeCell ref="A192:A196"/>
    <mergeCell ref="A187:A190"/>
    <mergeCell ref="C187:C190"/>
    <mergeCell ref="D187:D190"/>
    <mergeCell ref="E187:E190"/>
    <mergeCell ref="F187:F190"/>
    <mergeCell ref="H187:H190"/>
    <mergeCell ref="C192:C196"/>
    <mergeCell ref="D192:D196"/>
    <mergeCell ref="E192:E196"/>
    <mergeCell ref="F192:F196"/>
    <mergeCell ref="H192:H196"/>
    <mergeCell ref="M192:M196"/>
    <mergeCell ref="A182:A186"/>
    <mergeCell ref="B182:B197"/>
    <mergeCell ref="C182:C186"/>
    <mergeCell ref="D182:D186"/>
    <mergeCell ref="E182:E186"/>
    <mergeCell ref="F182:F186"/>
    <mergeCell ref="A176:A181"/>
    <mergeCell ref="B176:B181"/>
    <mergeCell ref="C176:C177"/>
    <mergeCell ref="D176:D177"/>
    <mergeCell ref="E176:E177"/>
    <mergeCell ref="F176:F177"/>
    <mergeCell ref="C178:C179"/>
    <mergeCell ref="D178:D179"/>
    <mergeCell ref="E178:E179"/>
    <mergeCell ref="F178:F179"/>
    <mergeCell ref="C180:C181"/>
    <mergeCell ref="D180:D181"/>
    <mergeCell ref="E180:E181"/>
    <mergeCell ref="F180:F181"/>
    <mergeCell ref="I126:I127"/>
    <mergeCell ref="H120:H127"/>
    <mergeCell ref="I152:I153"/>
    <mergeCell ref="I154:I155"/>
    <mergeCell ref="I156:I157"/>
    <mergeCell ref="I158:I159"/>
    <mergeCell ref="F128:F135"/>
    <mergeCell ref="F136:F143"/>
    <mergeCell ref="H128:H135"/>
    <mergeCell ref="H136:H143"/>
    <mergeCell ref="I120:I121"/>
    <mergeCell ref="I122:I123"/>
    <mergeCell ref="I124:I125"/>
    <mergeCell ref="H152:H159"/>
    <mergeCell ref="H144:H151"/>
    <mergeCell ref="I144:I145"/>
    <mergeCell ref="I146:I147"/>
    <mergeCell ref="I148:I149"/>
    <mergeCell ref="I150:I151"/>
    <mergeCell ref="I128:I129"/>
    <mergeCell ref="I130:I131"/>
    <mergeCell ref="I132:I133"/>
    <mergeCell ref="I134:I135"/>
    <mergeCell ref="I136:I137"/>
    <mergeCell ref="I138:I139"/>
    <mergeCell ref="I140:I141"/>
    <mergeCell ref="I142:I143"/>
    <mergeCell ref="H52:H53"/>
    <mergeCell ref="G58:G60"/>
    <mergeCell ref="H58:H59"/>
    <mergeCell ref="G61:G62"/>
    <mergeCell ref="H61:H62"/>
    <mergeCell ref="H66:H67"/>
    <mergeCell ref="H55:H56"/>
    <mergeCell ref="G75:G76"/>
    <mergeCell ref="G77:G78"/>
    <mergeCell ref="H71:H72"/>
    <mergeCell ref="H73:H74"/>
    <mergeCell ref="G69:G70"/>
    <mergeCell ref="G71:G72"/>
    <mergeCell ref="G66:G68"/>
    <mergeCell ref="G55:G56"/>
    <mergeCell ref="G52:G54"/>
    <mergeCell ref="H69:H70"/>
    <mergeCell ref="G63:G65"/>
    <mergeCell ref="H63:H64"/>
    <mergeCell ref="H75:H76"/>
    <mergeCell ref="H77:H78"/>
    <mergeCell ref="G82:G83"/>
    <mergeCell ref="G85:G86"/>
    <mergeCell ref="G87:G88"/>
    <mergeCell ref="G89:G90"/>
    <mergeCell ref="H104:H111"/>
    <mergeCell ref="G91:G92"/>
    <mergeCell ref="G93:G94"/>
    <mergeCell ref="G73:G74"/>
    <mergeCell ref="H79:H80"/>
    <mergeCell ref="H82:H83"/>
    <mergeCell ref="H85:H86"/>
    <mergeCell ref="G79:G80"/>
    <mergeCell ref="I96:I97"/>
    <mergeCell ref="I104:I105"/>
    <mergeCell ref="I106:I107"/>
    <mergeCell ref="I112:I113"/>
    <mergeCell ref="I114:I115"/>
    <mergeCell ref="I116:I117"/>
    <mergeCell ref="H87:H88"/>
    <mergeCell ref="H89:H90"/>
    <mergeCell ref="H91:H92"/>
    <mergeCell ref="H93:H94"/>
    <mergeCell ref="H96:H103"/>
    <mergeCell ref="I110:I111"/>
    <mergeCell ref="I98:I99"/>
    <mergeCell ref="I100:I101"/>
    <mergeCell ref="I102:I103"/>
    <mergeCell ref="H112:H119"/>
    <mergeCell ref="I108:I109"/>
    <mergeCell ref="I118:I119"/>
    <mergeCell ref="C47:C51"/>
    <mergeCell ref="B47:B51"/>
    <mergeCell ref="A47:A51"/>
    <mergeCell ref="E55:E56"/>
    <mergeCell ref="A58:A62"/>
    <mergeCell ref="C58:C62"/>
    <mergeCell ref="B58:B62"/>
    <mergeCell ref="D58:D60"/>
    <mergeCell ref="D61:D62"/>
    <mergeCell ref="D47:D49"/>
    <mergeCell ref="D50:D51"/>
    <mergeCell ref="D55:D56"/>
    <mergeCell ref="A52:A56"/>
    <mergeCell ref="C52:C56"/>
    <mergeCell ref="B52:B56"/>
    <mergeCell ref="D52:D54"/>
    <mergeCell ref="A71:A72"/>
    <mergeCell ref="F71:F72"/>
    <mergeCell ref="B69:B70"/>
    <mergeCell ref="A63:A65"/>
    <mergeCell ref="C63:C65"/>
    <mergeCell ref="A66:A68"/>
    <mergeCell ref="C66:C68"/>
    <mergeCell ref="B63:B65"/>
    <mergeCell ref="B66:B68"/>
    <mergeCell ref="D69:D70"/>
    <mergeCell ref="D63:D65"/>
    <mergeCell ref="D66:D68"/>
    <mergeCell ref="E66:E68"/>
    <mergeCell ref="F66:F68"/>
    <mergeCell ref="A69:A70"/>
    <mergeCell ref="C69:C70"/>
    <mergeCell ref="A73:A74"/>
    <mergeCell ref="C73:C74"/>
    <mergeCell ref="F73:F74"/>
    <mergeCell ref="A75:A76"/>
    <mergeCell ref="C75:C76"/>
    <mergeCell ref="F75:F76"/>
    <mergeCell ref="F58:F60"/>
    <mergeCell ref="E58:E60"/>
    <mergeCell ref="E61:E62"/>
    <mergeCell ref="E63:E65"/>
    <mergeCell ref="F63:F65"/>
    <mergeCell ref="F61:F62"/>
    <mergeCell ref="E69:E70"/>
    <mergeCell ref="B71:B72"/>
    <mergeCell ref="C71:C72"/>
    <mergeCell ref="D71:D72"/>
    <mergeCell ref="E71:E72"/>
    <mergeCell ref="E73:E74"/>
    <mergeCell ref="E75:E76"/>
    <mergeCell ref="B73:B74"/>
    <mergeCell ref="B75:B76"/>
    <mergeCell ref="D73:D74"/>
    <mergeCell ref="D75:D76"/>
    <mergeCell ref="F69:F70"/>
    <mergeCell ref="A77:A78"/>
    <mergeCell ref="C77:C78"/>
    <mergeCell ref="F77:F78"/>
    <mergeCell ref="B77:B78"/>
    <mergeCell ref="D82:D83"/>
    <mergeCell ref="D77:D78"/>
    <mergeCell ref="C79:C94"/>
    <mergeCell ref="B79:B94"/>
    <mergeCell ref="D89:D90"/>
    <mergeCell ref="D87:D88"/>
    <mergeCell ref="F82:F83"/>
    <mergeCell ref="E79:E80"/>
    <mergeCell ref="E82:E83"/>
    <mergeCell ref="E85:E86"/>
    <mergeCell ref="F89:F90"/>
    <mergeCell ref="D85:D86"/>
    <mergeCell ref="E91:E92"/>
    <mergeCell ref="E77:E78"/>
    <mergeCell ref="E93:E94"/>
    <mergeCell ref="F91:F92"/>
    <mergeCell ref="F93:F94"/>
    <mergeCell ref="E87:E88"/>
    <mergeCell ref="E89:E90"/>
    <mergeCell ref="F55:F56"/>
    <mergeCell ref="E52:E54"/>
    <mergeCell ref="F52:F54"/>
    <mergeCell ref="E152:E159"/>
    <mergeCell ref="D93:D94"/>
    <mergeCell ref="D91:D92"/>
    <mergeCell ref="D112:D119"/>
    <mergeCell ref="E112:E119"/>
    <mergeCell ref="F112:F119"/>
    <mergeCell ref="D144:D151"/>
    <mergeCell ref="D152:D159"/>
    <mergeCell ref="D128:D143"/>
    <mergeCell ref="F85:F86"/>
    <mergeCell ref="F87:F88"/>
    <mergeCell ref="D104:D111"/>
    <mergeCell ref="E104:E111"/>
    <mergeCell ref="F104:F111"/>
    <mergeCell ref="D120:D127"/>
    <mergeCell ref="F120:F127"/>
    <mergeCell ref="E120:E127"/>
    <mergeCell ref="D96:D103"/>
    <mergeCell ref="E96:E103"/>
    <mergeCell ref="F96:F103"/>
    <mergeCell ref="E128:E135"/>
    <mergeCell ref="A152:A175"/>
    <mergeCell ref="B152:B175"/>
    <mergeCell ref="D79:D80"/>
    <mergeCell ref="F79:F80"/>
    <mergeCell ref="F152:F159"/>
    <mergeCell ref="A128:A143"/>
    <mergeCell ref="C128:C143"/>
    <mergeCell ref="A144:A151"/>
    <mergeCell ref="C144:C151"/>
    <mergeCell ref="B128:B143"/>
    <mergeCell ref="B144:B151"/>
    <mergeCell ref="A79:A94"/>
    <mergeCell ref="A104:A119"/>
    <mergeCell ref="C104:C119"/>
    <mergeCell ref="B104:B119"/>
    <mergeCell ref="A120:A127"/>
    <mergeCell ref="B120:B127"/>
    <mergeCell ref="C120:C127"/>
    <mergeCell ref="A96:A103"/>
    <mergeCell ref="B96:B103"/>
    <mergeCell ref="C96:C103"/>
    <mergeCell ref="E136:E143"/>
    <mergeCell ref="E144:E151"/>
    <mergeCell ref="F144:F151"/>
    <mergeCell ref="F46:G46"/>
    <mergeCell ref="E47:E49"/>
    <mergeCell ref="E50:E51"/>
    <mergeCell ref="F50:F51"/>
    <mergeCell ref="G50:G51"/>
    <mergeCell ref="H50:H51"/>
    <mergeCell ref="F47:F49"/>
    <mergeCell ref="H47:H48"/>
    <mergeCell ref="G47:G49"/>
  </mergeCells>
  <dataValidations count="4">
    <dataValidation type="list" allowBlank="1" showInputMessage="1" showErrorMessage="1" sqref="H54:H55 H49:H50 H52 H47 H60:H61 H63 H95:H96 H73 H81:H82 H84:H85 H87 H89 H91 H93 H71 H182 H112:H113 H104:H105 H120 H128 H136 H144 H152 H160 H176 H178 H180 H197:H198 H187 H168 H191:H192 H75 H79 H77 H57:H58 H65:H66 H68:H69" xr:uid="{3EEBD8B2-420E-4B2C-AE41-9639E5CF865E}">
      <formula1>"Presencial,Virtual"</formula1>
    </dataValidation>
    <dataValidation type="list" allowBlank="1" showInputMessage="1" showErrorMessage="1" sqref="F152:F158 F160 F168" xr:uid="{BD6F491B-5E23-4643-89DA-7D4E76115ED7}">
      <formula1>"Población muestra,Población Total,ETC,Establecimientos,Sedes,Porcentaje de sedes"</formula1>
    </dataValidation>
    <dataValidation type="list" allowBlank="1" showInputMessage="1" showErrorMessage="1" sqref="F47:F48 F50 F55 F81:F82 F84:F85 F87 F89 F91 F93 F52:F53 F61 F63:F64 F112:F118 F95:F96 F104:F110 F120:F128 F144:F151 F136 F176:F198 F57:F59 F66:F67 F69:F79" xr:uid="{9AFED62B-9FB9-47BA-B752-0934DB698C93}">
      <formula1>"Población muestra,Población Total,ETC,Establecimientos,Sedes"</formula1>
    </dataValidation>
    <dataValidation type="list" allowBlank="1" showInputMessage="1" showErrorMessage="1" sqref="J47:J198" xr:uid="{521022DB-27A5-4F93-8615-8C52CD457EEC}">
      <formula1>"Rural,Urbano,Rural y urbano"</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01"/>
  <sheetViews>
    <sheetView zoomScale="84" zoomScaleNormal="84" workbookViewId="0"/>
  </sheetViews>
  <sheetFormatPr baseColWidth="10" defaultColWidth="11.453125" defaultRowHeight="14"/>
  <cols>
    <col min="1" max="1" width="4.453125" style="1" customWidth="1"/>
    <col min="2" max="2" width="54" style="1" customWidth="1"/>
    <col min="3" max="4" width="50.36328125" style="1" customWidth="1"/>
    <col min="5" max="5" width="12.6328125" style="1" customWidth="1"/>
    <col min="6" max="6" width="20.36328125" style="1" customWidth="1"/>
    <col min="7" max="7" width="11.453125" style="1" bestFit="1" customWidth="1"/>
    <col min="8" max="8" width="21.90625" style="1" customWidth="1"/>
    <col min="9" max="9" width="12.453125" style="6" customWidth="1"/>
    <col min="10" max="10" width="30.54296875" style="1" customWidth="1"/>
    <col min="11" max="14" width="11.453125" style="1"/>
    <col min="15" max="15" width="0" style="1" hidden="1" customWidth="1"/>
    <col min="16" max="16384" width="11.453125" style="1"/>
  </cols>
  <sheetData>
    <row r="1" spans="1:14" ht="14.5" thickBot="1"/>
    <row r="2" spans="1:14" ht="27" customHeight="1">
      <c r="A2" s="93"/>
      <c r="B2" s="172" t="s">
        <v>178</v>
      </c>
      <c r="C2" s="173"/>
      <c r="D2" s="173"/>
      <c r="E2" s="173"/>
      <c r="F2" s="173"/>
      <c r="G2" s="173"/>
      <c r="H2" s="173"/>
      <c r="I2" s="173"/>
      <c r="J2" s="173"/>
      <c r="K2" s="173"/>
      <c r="L2" s="173"/>
      <c r="M2" s="174"/>
    </row>
    <row r="3" spans="1:14" ht="15.5">
      <c r="A3" s="94"/>
      <c r="B3" s="175" t="s">
        <v>179</v>
      </c>
      <c r="C3" s="175"/>
      <c r="D3" s="175"/>
      <c r="E3" s="175"/>
      <c r="F3" s="175"/>
      <c r="G3" s="175"/>
      <c r="H3" s="175"/>
      <c r="I3" s="175"/>
      <c r="J3" s="175"/>
      <c r="K3" s="175"/>
      <c r="L3" s="175"/>
      <c r="M3" s="176"/>
    </row>
    <row r="4" spans="1:14" ht="15" customHeight="1">
      <c r="A4" s="95"/>
      <c r="B4" s="175" t="s">
        <v>180</v>
      </c>
      <c r="C4" s="175"/>
      <c r="D4" s="175"/>
      <c r="E4" s="175"/>
      <c r="F4" s="175"/>
      <c r="G4" s="175"/>
      <c r="H4" s="175"/>
      <c r="I4" s="175"/>
      <c r="J4" s="175"/>
      <c r="K4" s="175"/>
      <c r="L4" s="175"/>
      <c r="M4" s="176"/>
    </row>
    <row r="5" spans="1:14" ht="34.5" customHeight="1">
      <c r="A5" s="96"/>
      <c r="B5" s="175" t="s">
        <v>181</v>
      </c>
      <c r="C5" s="175"/>
      <c r="D5" s="175"/>
      <c r="E5" s="175"/>
      <c r="F5" s="175"/>
      <c r="G5" s="175"/>
      <c r="H5" s="175"/>
      <c r="I5" s="175"/>
      <c r="J5" s="175"/>
      <c r="K5" s="175"/>
      <c r="L5" s="175"/>
      <c r="M5" s="176"/>
    </row>
    <row r="6" spans="1:14" ht="15.5">
      <c r="A6" s="97" t="s">
        <v>106</v>
      </c>
      <c r="B6" s="175" t="s">
        <v>182</v>
      </c>
      <c r="C6" s="175"/>
      <c r="D6" s="175"/>
      <c r="E6" s="175"/>
      <c r="F6" s="175"/>
      <c r="G6" s="175"/>
      <c r="H6" s="175"/>
      <c r="I6" s="175"/>
      <c r="J6" s="175"/>
      <c r="K6" s="175"/>
      <c r="L6" s="175"/>
      <c r="M6" s="176"/>
    </row>
    <row r="7" spans="1:14" ht="15" customHeight="1" thickBot="1">
      <c r="A7" s="98" t="s">
        <v>106</v>
      </c>
      <c r="B7" s="177" t="s">
        <v>183</v>
      </c>
      <c r="C7" s="177"/>
      <c r="D7" s="177"/>
      <c r="E7" s="177"/>
      <c r="F7" s="177"/>
      <c r="G7" s="177"/>
      <c r="H7" s="177"/>
      <c r="I7" s="177"/>
      <c r="J7" s="177"/>
      <c r="K7" s="177"/>
      <c r="L7" s="177"/>
      <c r="M7" s="178"/>
    </row>
    <row r="8" spans="1:14">
      <c r="D8" s="22"/>
      <c r="E8" s="22"/>
      <c r="I8" s="1"/>
    </row>
    <row r="9" spans="1:14" ht="27.75" customHeight="1">
      <c r="B9" s="169" t="s">
        <v>184</v>
      </c>
      <c r="C9" s="170"/>
      <c r="D9" s="170"/>
      <c r="E9" s="170"/>
      <c r="F9" s="170"/>
      <c r="G9" s="170"/>
      <c r="H9" s="170"/>
      <c r="I9" s="170"/>
      <c r="J9" s="170"/>
      <c r="K9" s="170"/>
      <c r="L9" s="170"/>
      <c r="M9" s="171"/>
    </row>
    <row r="10" spans="1:14" ht="112">
      <c r="B10" s="3" t="s">
        <v>310</v>
      </c>
      <c r="C10" s="12" t="s">
        <v>309</v>
      </c>
      <c r="D10" s="3" t="s">
        <v>169</v>
      </c>
      <c r="F10" s="182" t="s">
        <v>128</v>
      </c>
      <c r="G10" s="183"/>
      <c r="H10" s="3" t="s">
        <v>81</v>
      </c>
      <c r="I10" s="10"/>
      <c r="J10" s="67" t="s">
        <v>111</v>
      </c>
      <c r="K10" s="67" t="s">
        <v>112</v>
      </c>
      <c r="L10" s="67" t="s">
        <v>113</v>
      </c>
      <c r="M10" s="67" t="s">
        <v>114</v>
      </c>
      <c r="N10" s="24"/>
    </row>
    <row r="11" spans="1:14">
      <c r="B11" s="20" t="s">
        <v>6</v>
      </c>
      <c r="C11" s="4">
        <v>223</v>
      </c>
      <c r="D11" s="36">
        <f>+C11/G11</f>
        <v>0.2162948593598448</v>
      </c>
      <c r="E11" s="22"/>
      <c r="F11" s="20" t="s">
        <v>6</v>
      </c>
      <c r="G11" s="9">
        <v>1031</v>
      </c>
      <c r="I11" s="1"/>
      <c r="J11" s="70" t="s">
        <v>115</v>
      </c>
      <c r="K11" s="71">
        <v>1</v>
      </c>
      <c r="L11" s="71">
        <v>2</v>
      </c>
      <c r="M11" s="70">
        <v>1</v>
      </c>
      <c r="N11" s="24"/>
    </row>
    <row r="12" spans="1:14">
      <c r="B12" s="20" t="s">
        <v>2</v>
      </c>
      <c r="C12" s="4">
        <v>63773</v>
      </c>
      <c r="D12" s="36">
        <f>+C12/G12</f>
        <v>0.19164402827194923</v>
      </c>
      <c r="E12" s="22"/>
      <c r="F12" s="20" t="s">
        <v>2</v>
      </c>
      <c r="G12" s="8">
        <v>332768</v>
      </c>
      <c r="H12" s="20" t="s">
        <v>98</v>
      </c>
      <c r="I12" s="1"/>
      <c r="J12" s="70" t="s">
        <v>116</v>
      </c>
      <c r="K12" s="71">
        <v>2</v>
      </c>
      <c r="L12" s="71">
        <v>8</v>
      </c>
      <c r="M12" s="70">
        <v>3</v>
      </c>
      <c r="N12" s="24"/>
    </row>
    <row r="13" spans="1:14">
      <c r="B13" s="18" t="s">
        <v>86</v>
      </c>
      <c r="C13" s="4">
        <v>51154</v>
      </c>
      <c r="D13" s="36">
        <f>+C13/G13</f>
        <v>0.24114458115306653</v>
      </c>
      <c r="E13" s="22"/>
      <c r="F13" s="18" t="s">
        <v>10</v>
      </c>
      <c r="G13" s="8">
        <v>212130</v>
      </c>
      <c r="H13" s="36">
        <f>+G13/G12</f>
        <v>0.63747115107221852</v>
      </c>
      <c r="I13" s="1"/>
      <c r="J13" s="70" t="s">
        <v>117</v>
      </c>
      <c r="K13" s="71">
        <v>4</v>
      </c>
      <c r="L13" s="71">
        <v>8</v>
      </c>
      <c r="M13" s="70">
        <v>5</v>
      </c>
      <c r="N13" s="24"/>
    </row>
    <row r="14" spans="1:14">
      <c r="B14" s="18" t="s">
        <v>9</v>
      </c>
      <c r="C14" s="101">
        <v>11584</v>
      </c>
      <c r="D14" s="36">
        <f t="shared" ref="D14:D23" si="0">+C14/G14</f>
        <v>0.1012498907438161</v>
      </c>
      <c r="E14" s="22"/>
      <c r="F14" s="18" t="s">
        <v>9</v>
      </c>
      <c r="G14" s="8">
        <v>114410</v>
      </c>
      <c r="H14" s="36">
        <f>+G14/G12</f>
        <v>0.34381310702952206</v>
      </c>
      <c r="I14" s="1"/>
      <c r="J14" s="70" t="s">
        <v>118</v>
      </c>
      <c r="K14" s="71">
        <v>4</v>
      </c>
      <c r="L14" s="71">
        <v>8</v>
      </c>
      <c r="M14" s="70">
        <v>7</v>
      </c>
      <c r="N14" s="24"/>
    </row>
    <row r="15" spans="1:14" ht="28">
      <c r="B15" s="18" t="s">
        <v>67</v>
      </c>
      <c r="C15" s="4">
        <v>1035</v>
      </c>
      <c r="D15" s="36">
        <f t="shared" si="0"/>
        <v>0.16618497109826588</v>
      </c>
      <c r="E15" s="22"/>
      <c r="F15" s="18" t="s">
        <v>67</v>
      </c>
      <c r="G15" s="8">
        <v>6228</v>
      </c>
      <c r="H15" s="36">
        <f>+G15/G12</f>
        <v>1.8715741898259447E-2</v>
      </c>
      <c r="I15" s="1"/>
    </row>
    <row r="16" spans="1:14">
      <c r="B16" s="37" t="s">
        <v>87</v>
      </c>
      <c r="C16" s="33">
        <f>+C15+C14</f>
        <v>12619</v>
      </c>
      <c r="D16" s="36">
        <f t="shared" si="0"/>
        <v>0.10460219831230624</v>
      </c>
      <c r="E16" s="22"/>
      <c r="F16" s="28" t="s">
        <v>66</v>
      </c>
      <c r="G16" s="29">
        <f>+G15+G14</f>
        <v>120638</v>
      </c>
      <c r="H16" s="36">
        <f>+G16/G12</f>
        <v>0.36252884892778153</v>
      </c>
      <c r="I16" s="1"/>
    </row>
    <row r="17" spans="2:14" ht="56">
      <c r="B17" s="181" t="s">
        <v>4</v>
      </c>
      <c r="C17" s="118" t="s">
        <v>300</v>
      </c>
      <c r="D17" s="36"/>
      <c r="E17" s="22"/>
      <c r="F17" s="159" t="s">
        <v>4</v>
      </c>
      <c r="G17" s="163">
        <v>96</v>
      </c>
      <c r="H17" s="184"/>
      <c r="I17" s="1"/>
    </row>
    <row r="18" spans="2:14">
      <c r="B18" s="179"/>
      <c r="C18" s="11">
        <v>17</v>
      </c>
      <c r="D18" s="36">
        <f>+C18/G17</f>
        <v>0.17708333333333334</v>
      </c>
      <c r="E18" s="22"/>
      <c r="F18" s="160"/>
      <c r="G18" s="164"/>
      <c r="H18" s="185"/>
      <c r="I18" s="7"/>
    </row>
    <row r="19" spans="2:14">
      <c r="B19" s="20" t="s">
        <v>3</v>
      </c>
      <c r="C19" s="4">
        <f>+C20+C21+C22+C23</f>
        <v>1001</v>
      </c>
      <c r="D19" s="36">
        <f t="shared" si="0"/>
        <v>0.11936560934891485</v>
      </c>
      <c r="E19" s="22"/>
      <c r="F19" s="20" t="s">
        <v>3</v>
      </c>
      <c r="G19" s="4">
        <f>+G20+G21+G22+G23</f>
        <v>8386</v>
      </c>
      <c r="H19" s="20" t="s">
        <v>98</v>
      </c>
      <c r="I19" s="1"/>
    </row>
    <row r="20" spans="2:14">
      <c r="B20" s="18" t="s">
        <v>94</v>
      </c>
      <c r="C20" s="4">
        <v>193</v>
      </c>
      <c r="D20" s="36">
        <f t="shared" si="0"/>
        <v>0.3409893992932862</v>
      </c>
      <c r="E20" s="22"/>
      <c r="F20" s="18" t="s">
        <v>94</v>
      </c>
      <c r="G20" s="8">
        <v>566</v>
      </c>
      <c r="H20" s="36">
        <f>+G20/G19</f>
        <v>6.7493441450035774E-2</v>
      </c>
      <c r="I20" s="1"/>
    </row>
    <row r="21" spans="2:14" ht="15" customHeight="1">
      <c r="B21" s="18" t="s">
        <v>95</v>
      </c>
      <c r="C21" s="4">
        <v>324</v>
      </c>
      <c r="D21" s="36">
        <f t="shared" si="0"/>
        <v>0.18609994256174611</v>
      </c>
      <c r="E21" s="22"/>
      <c r="F21" s="18" t="s">
        <v>95</v>
      </c>
      <c r="G21" s="8">
        <v>1741</v>
      </c>
      <c r="H21" s="36">
        <f>+G21/G19</f>
        <v>0.20760791795850225</v>
      </c>
      <c r="I21" s="1"/>
    </row>
    <row r="22" spans="2:14">
      <c r="B22" s="18" t="s">
        <v>96</v>
      </c>
      <c r="C22" s="4">
        <v>406</v>
      </c>
      <c r="D22" s="36">
        <f t="shared" si="0"/>
        <v>9.611742424242424E-2</v>
      </c>
      <c r="E22" s="22"/>
      <c r="F22" s="18" t="s">
        <v>96</v>
      </c>
      <c r="G22" s="8">
        <v>4224</v>
      </c>
      <c r="H22" s="36">
        <f>+G22/G19</f>
        <v>0.50369663725256375</v>
      </c>
      <c r="I22" s="1"/>
    </row>
    <row r="23" spans="2:14">
      <c r="B23" s="18" t="s">
        <v>97</v>
      </c>
      <c r="C23" s="4">
        <v>78</v>
      </c>
      <c r="D23" s="36">
        <f t="shared" si="0"/>
        <v>4.2048517520215635E-2</v>
      </c>
      <c r="E23" s="22"/>
      <c r="F23" s="18" t="s">
        <v>97</v>
      </c>
      <c r="G23" s="8">
        <v>1855</v>
      </c>
      <c r="H23" s="36">
        <f>+G23/G19</f>
        <v>0.22120200333889817</v>
      </c>
      <c r="I23" s="1"/>
    </row>
    <row r="24" spans="2:14">
      <c r="B24" s="20" t="s">
        <v>5</v>
      </c>
      <c r="C24" s="4">
        <f>+C25+C30+C35+C40</f>
        <v>3244</v>
      </c>
      <c r="D24" s="36">
        <f>+C24/G24</f>
        <v>0.10600960752916572</v>
      </c>
      <c r="E24" s="22"/>
      <c r="F24" s="20" t="s">
        <v>5</v>
      </c>
      <c r="G24" s="4">
        <f>+G25+G30+G35+G40</f>
        <v>30601</v>
      </c>
      <c r="H24" s="20" t="s">
        <v>98</v>
      </c>
      <c r="I24" s="1"/>
    </row>
    <row r="25" spans="2:14">
      <c r="B25" s="3" t="s">
        <v>94</v>
      </c>
      <c r="C25" s="4">
        <f>+C26+C29</f>
        <v>6</v>
      </c>
      <c r="D25" s="36">
        <f t="shared" ref="D25:D41" si="1">+C25/G25</f>
        <v>4.5454545454545456E-2</v>
      </c>
      <c r="E25" s="22"/>
      <c r="F25" s="3" t="s">
        <v>94</v>
      </c>
      <c r="G25" s="4">
        <f>+G26+G29</f>
        <v>132</v>
      </c>
      <c r="H25" s="36">
        <f>+G25/G24</f>
        <v>4.3135845233815886E-3</v>
      </c>
      <c r="I25" s="1"/>
    </row>
    <row r="26" spans="2:14">
      <c r="B26" s="18" t="s">
        <v>61</v>
      </c>
      <c r="C26" s="8">
        <v>3</v>
      </c>
      <c r="D26" s="36">
        <f t="shared" si="1"/>
        <v>2.7272727272727271E-2</v>
      </c>
      <c r="E26" s="22"/>
      <c r="F26" s="18" t="s">
        <v>61</v>
      </c>
      <c r="G26" s="8">
        <v>110</v>
      </c>
      <c r="H26" s="36"/>
      <c r="I26" s="1"/>
      <c r="M26" s="25"/>
      <c r="N26" s="24"/>
    </row>
    <row r="27" spans="2:14">
      <c r="B27" s="18" t="s">
        <v>9</v>
      </c>
      <c r="C27" s="8">
        <v>3</v>
      </c>
      <c r="D27" s="36">
        <f>+C27/G27</f>
        <v>0.13636363636363635</v>
      </c>
      <c r="E27" s="22"/>
      <c r="F27" s="18" t="s">
        <v>9</v>
      </c>
      <c r="G27" s="8">
        <v>22</v>
      </c>
      <c r="H27" s="36"/>
      <c r="I27" s="1"/>
      <c r="M27" s="25"/>
      <c r="N27" s="24"/>
    </row>
    <row r="28" spans="2:14">
      <c r="B28" s="18" t="s">
        <v>104</v>
      </c>
      <c r="C28" s="8">
        <v>0</v>
      </c>
      <c r="D28" s="36"/>
      <c r="E28" s="22"/>
      <c r="F28" s="18" t="s">
        <v>104</v>
      </c>
      <c r="G28" s="8">
        <v>0</v>
      </c>
      <c r="H28" s="36"/>
      <c r="I28" s="1"/>
      <c r="M28" s="25"/>
      <c r="N28" s="24"/>
    </row>
    <row r="29" spans="2:14" ht="28">
      <c r="B29" s="39" t="s">
        <v>105</v>
      </c>
      <c r="C29" s="8">
        <f>+C27+C28</f>
        <v>3</v>
      </c>
      <c r="D29" s="36">
        <f t="shared" si="1"/>
        <v>0.13636363636363635</v>
      </c>
      <c r="E29" s="22"/>
      <c r="F29" s="39" t="s">
        <v>105</v>
      </c>
      <c r="G29" s="8">
        <f>+G27+G28</f>
        <v>22</v>
      </c>
      <c r="H29" s="36"/>
    </row>
    <row r="30" spans="2:14">
      <c r="B30" s="3" t="s">
        <v>95</v>
      </c>
      <c r="C30" s="4">
        <f>+C31+C34</f>
        <v>99</v>
      </c>
      <c r="D30" s="36">
        <f t="shared" si="1"/>
        <v>9.5930232558139539E-2</v>
      </c>
      <c r="E30" s="22"/>
      <c r="F30" s="3" t="s">
        <v>95</v>
      </c>
      <c r="G30" s="4">
        <f>+G31+G34</f>
        <v>1032</v>
      </c>
      <c r="H30" s="36">
        <f>+G30/G24</f>
        <v>3.3724388091892425E-2</v>
      </c>
    </row>
    <row r="31" spans="2:14">
      <c r="B31" s="18" t="s">
        <v>61</v>
      </c>
      <c r="C31" s="8">
        <v>86</v>
      </c>
      <c r="D31" s="36"/>
      <c r="E31" s="22"/>
      <c r="F31" s="18" t="s">
        <v>61</v>
      </c>
      <c r="G31" s="8">
        <v>886</v>
      </c>
      <c r="H31" s="36"/>
    </row>
    <row r="32" spans="2:14">
      <c r="B32" s="18" t="s">
        <v>9</v>
      </c>
      <c r="C32" s="8">
        <v>13</v>
      </c>
      <c r="D32" s="36"/>
      <c r="E32" s="22"/>
      <c r="F32" s="18" t="s">
        <v>9</v>
      </c>
      <c r="G32" s="8">
        <v>146</v>
      </c>
      <c r="H32" s="36"/>
    </row>
    <row r="33" spans="1:15">
      <c r="B33" s="18" t="s">
        <v>104</v>
      </c>
      <c r="C33" s="8">
        <v>0</v>
      </c>
      <c r="D33" s="36"/>
      <c r="E33" s="22"/>
      <c r="F33" s="18" t="s">
        <v>104</v>
      </c>
      <c r="G33" s="8">
        <v>0</v>
      </c>
      <c r="H33" s="36"/>
    </row>
    <row r="34" spans="1:15" ht="28">
      <c r="B34" s="39" t="s">
        <v>105</v>
      </c>
      <c r="C34" s="8">
        <f>+C32+C33</f>
        <v>13</v>
      </c>
      <c r="D34" s="36"/>
      <c r="E34" s="22"/>
      <c r="F34" s="39" t="s">
        <v>105</v>
      </c>
      <c r="G34" s="8">
        <f>+G32+G33</f>
        <v>146</v>
      </c>
      <c r="H34" s="36"/>
    </row>
    <row r="35" spans="1:15">
      <c r="B35" s="3" t="s">
        <v>96</v>
      </c>
      <c r="C35" s="4">
        <f>+C36+C39</f>
        <v>582</v>
      </c>
      <c r="D35" s="36">
        <f t="shared" si="1"/>
        <v>9.1928605275627864E-2</v>
      </c>
      <c r="E35" s="22"/>
      <c r="F35" s="3" t="s">
        <v>96</v>
      </c>
      <c r="G35" s="4">
        <f>+G36+G39</f>
        <v>6331</v>
      </c>
      <c r="H35" s="36">
        <f>+G35/G24</f>
        <v>0.20688866376915788</v>
      </c>
    </row>
    <row r="36" spans="1:15">
      <c r="B36" s="18" t="s">
        <v>61</v>
      </c>
      <c r="C36" s="8">
        <v>322</v>
      </c>
      <c r="D36" s="36"/>
      <c r="E36" s="22"/>
      <c r="F36" s="18" t="s">
        <v>61</v>
      </c>
      <c r="G36" s="8">
        <v>3414</v>
      </c>
      <c r="H36" s="36"/>
    </row>
    <row r="37" spans="1:15">
      <c r="B37" s="18" t="s">
        <v>9</v>
      </c>
      <c r="C37" s="8">
        <v>260</v>
      </c>
      <c r="D37" s="36"/>
      <c r="E37" s="22"/>
      <c r="F37" s="18" t="s">
        <v>9</v>
      </c>
      <c r="G37" s="8">
        <v>2915</v>
      </c>
      <c r="H37" s="36"/>
    </row>
    <row r="38" spans="1:15">
      <c r="B38" s="18" t="s">
        <v>104</v>
      </c>
      <c r="C38" s="8">
        <v>0</v>
      </c>
      <c r="D38" s="36"/>
      <c r="E38" s="22"/>
      <c r="F38" s="18" t="s">
        <v>104</v>
      </c>
      <c r="G38" s="8">
        <v>2</v>
      </c>
      <c r="H38" s="36"/>
    </row>
    <row r="39" spans="1:15" ht="28">
      <c r="B39" s="39" t="s">
        <v>105</v>
      </c>
      <c r="C39" s="8">
        <f>+C37+C38</f>
        <v>260</v>
      </c>
      <c r="D39" s="36"/>
      <c r="E39" s="22"/>
      <c r="F39" s="39" t="s">
        <v>105</v>
      </c>
      <c r="G39" s="8">
        <f>+G37+G38</f>
        <v>2917</v>
      </c>
      <c r="H39" s="36"/>
    </row>
    <row r="40" spans="1:15">
      <c r="B40" s="3" t="s">
        <v>97</v>
      </c>
      <c r="C40" s="4">
        <f>+C41+C44</f>
        <v>2557</v>
      </c>
      <c r="D40" s="36">
        <f t="shared" ref="D40" si="2">+C40/G40</f>
        <v>0.11066389682333592</v>
      </c>
      <c r="E40" s="22"/>
      <c r="F40" s="3" t="s">
        <v>97</v>
      </c>
      <c r="G40" s="4">
        <f>+G41+G44</f>
        <v>23106</v>
      </c>
      <c r="H40" s="36">
        <f>+G40/G24</f>
        <v>0.75507336361556809</v>
      </c>
    </row>
    <row r="41" spans="1:15">
      <c r="B41" s="18" t="s">
        <v>61</v>
      </c>
      <c r="C41" s="8">
        <v>225</v>
      </c>
      <c r="D41" s="36">
        <f t="shared" si="1"/>
        <v>0.12486126526082131</v>
      </c>
      <c r="E41" s="22"/>
      <c r="F41" s="18" t="s">
        <v>61</v>
      </c>
      <c r="G41" s="8">
        <v>1802</v>
      </c>
      <c r="H41" s="36"/>
    </row>
    <row r="42" spans="1:15">
      <c r="B42" s="18" t="s">
        <v>9</v>
      </c>
      <c r="C42" s="8">
        <v>2331</v>
      </c>
      <c r="D42" s="36"/>
      <c r="E42" s="22"/>
      <c r="F42" s="18" t="s">
        <v>9</v>
      </c>
      <c r="G42" s="8">
        <v>21268</v>
      </c>
      <c r="H42" s="36"/>
    </row>
    <row r="43" spans="1:15">
      <c r="B43" s="18" t="s">
        <v>104</v>
      </c>
      <c r="C43" s="8">
        <v>1</v>
      </c>
      <c r="D43" s="36"/>
      <c r="E43" s="22"/>
      <c r="F43" s="18" t="s">
        <v>104</v>
      </c>
      <c r="G43" s="8">
        <v>36</v>
      </c>
      <c r="H43" s="36"/>
    </row>
    <row r="44" spans="1:15" ht="28">
      <c r="B44" s="39" t="s">
        <v>105</v>
      </c>
      <c r="C44" s="8">
        <f>+C42+C43</f>
        <v>2332</v>
      </c>
      <c r="D44" s="36"/>
      <c r="E44" s="22"/>
      <c r="F44" s="42" t="s">
        <v>105</v>
      </c>
      <c r="G44" s="8">
        <f>+G42+G43</f>
        <v>21304</v>
      </c>
      <c r="H44" s="36"/>
    </row>
    <row r="46" spans="1:15" ht="42.75" customHeight="1">
      <c r="A46" s="3" t="s">
        <v>1</v>
      </c>
      <c r="B46" s="3" t="s">
        <v>20</v>
      </c>
      <c r="C46" s="3" t="s">
        <v>11</v>
      </c>
      <c r="D46" s="3" t="s">
        <v>19</v>
      </c>
      <c r="E46" s="19" t="s">
        <v>70</v>
      </c>
      <c r="F46" s="167" t="s">
        <v>12</v>
      </c>
      <c r="G46" s="168"/>
      <c r="H46" s="3" t="s">
        <v>16</v>
      </c>
      <c r="I46" s="3" t="s">
        <v>103</v>
      </c>
      <c r="J46" s="3" t="s">
        <v>63</v>
      </c>
      <c r="K46" s="3" t="s">
        <v>59</v>
      </c>
      <c r="L46" s="3" t="s">
        <v>64</v>
      </c>
      <c r="M46" s="3" t="s">
        <v>65</v>
      </c>
      <c r="N46" s="26" t="s">
        <v>126</v>
      </c>
    </row>
    <row r="47" spans="1:15" ht="35.25" customHeight="1">
      <c r="A47" s="132">
        <v>2</v>
      </c>
      <c r="B47" s="129" t="s">
        <v>21</v>
      </c>
      <c r="C47" s="129" t="s">
        <v>132</v>
      </c>
      <c r="D47" s="151" t="s">
        <v>72</v>
      </c>
      <c r="E47" s="129" t="s">
        <v>69</v>
      </c>
      <c r="F47" s="132" t="s">
        <v>13</v>
      </c>
      <c r="G47" s="146">
        <v>1</v>
      </c>
      <c r="H47" s="132" t="s">
        <v>17</v>
      </c>
      <c r="I47" s="31" t="s">
        <v>62</v>
      </c>
      <c r="J47" s="5" t="s">
        <v>61</v>
      </c>
      <c r="K47" s="2">
        <v>4</v>
      </c>
      <c r="L47" s="2">
        <v>1</v>
      </c>
      <c r="M47" s="119">
        <v>50</v>
      </c>
      <c r="N47" s="82">
        <f t="shared" ref="N47:N108" si="3">+ROUND(O47,0)</f>
        <v>2046</v>
      </c>
      <c r="O47" s="27">
        <f>+ROUND(((C13*50%)/50)*K47,0)</f>
        <v>2046</v>
      </c>
    </row>
    <row r="48" spans="1:15" ht="35.25" customHeight="1">
      <c r="A48" s="133"/>
      <c r="B48" s="130"/>
      <c r="C48" s="130"/>
      <c r="D48" s="151"/>
      <c r="E48" s="130"/>
      <c r="F48" s="133"/>
      <c r="G48" s="147"/>
      <c r="H48" s="134"/>
      <c r="I48" s="31" t="s">
        <v>62</v>
      </c>
      <c r="J48" s="5" t="s">
        <v>9</v>
      </c>
      <c r="K48" s="2">
        <v>4</v>
      </c>
      <c r="L48" s="2">
        <v>1</v>
      </c>
      <c r="M48" s="119">
        <v>50</v>
      </c>
      <c r="N48" s="82">
        <f t="shared" si="3"/>
        <v>505</v>
      </c>
      <c r="O48" s="27">
        <f>+ROUND(((C16*50%)/50)*K48,0)</f>
        <v>505</v>
      </c>
    </row>
    <row r="49" spans="1:15" ht="35.25" customHeight="1">
      <c r="A49" s="133"/>
      <c r="B49" s="130"/>
      <c r="C49" s="130"/>
      <c r="D49" s="151"/>
      <c r="E49" s="131"/>
      <c r="F49" s="134"/>
      <c r="G49" s="148"/>
      <c r="H49" s="2" t="s">
        <v>18</v>
      </c>
      <c r="I49" s="31" t="s">
        <v>62</v>
      </c>
      <c r="J49" s="5" t="s">
        <v>68</v>
      </c>
      <c r="K49" s="2">
        <v>4</v>
      </c>
      <c r="L49" s="2">
        <v>1</v>
      </c>
      <c r="M49" s="119">
        <v>3000</v>
      </c>
      <c r="N49" s="82">
        <f t="shared" si="3"/>
        <v>43</v>
      </c>
      <c r="O49" s="27">
        <f>+ROUND(((C12*50%)/3000)*K49,0)</f>
        <v>43</v>
      </c>
    </row>
    <row r="50" spans="1:15" ht="52.5" customHeight="1">
      <c r="A50" s="133"/>
      <c r="B50" s="130"/>
      <c r="C50" s="130"/>
      <c r="D50" s="151" t="s">
        <v>72</v>
      </c>
      <c r="E50" s="129" t="s">
        <v>71</v>
      </c>
      <c r="F50" s="132" t="s">
        <v>13</v>
      </c>
      <c r="G50" s="146">
        <v>1</v>
      </c>
      <c r="H50" s="132" t="s">
        <v>17</v>
      </c>
      <c r="I50" s="31" t="s">
        <v>62</v>
      </c>
      <c r="J50" s="5" t="s">
        <v>61</v>
      </c>
      <c r="K50" s="2">
        <v>4</v>
      </c>
      <c r="L50" s="2">
        <v>2</v>
      </c>
      <c r="M50" s="119">
        <v>50</v>
      </c>
      <c r="N50" s="82">
        <f t="shared" si="3"/>
        <v>4092</v>
      </c>
      <c r="O50" s="27">
        <f>+ROUND(((C13)/50)*K50,0)</f>
        <v>4092</v>
      </c>
    </row>
    <row r="51" spans="1:15" ht="48" customHeight="1">
      <c r="A51" s="134"/>
      <c r="B51" s="131"/>
      <c r="C51" s="131"/>
      <c r="D51" s="151"/>
      <c r="E51" s="131"/>
      <c r="F51" s="134"/>
      <c r="G51" s="148"/>
      <c r="H51" s="134"/>
      <c r="I51" s="31" t="s">
        <v>62</v>
      </c>
      <c r="J51" s="5" t="s">
        <v>9</v>
      </c>
      <c r="K51" s="2">
        <v>4</v>
      </c>
      <c r="L51" s="2">
        <v>2</v>
      </c>
      <c r="M51" s="119">
        <v>50</v>
      </c>
      <c r="N51" s="82">
        <f t="shared" si="3"/>
        <v>1010</v>
      </c>
      <c r="O51" s="27">
        <f>+ROUND(((C16)/50)*K51,0)</f>
        <v>1010</v>
      </c>
    </row>
    <row r="52" spans="1:15" ht="30.75" customHeight="1">
      <c r="A52" s="132">
        <v>3</v>
      </c>
      <c r="B52" s="129" t="s">
        <v>22</v>
      </c>
      <c r="C52" s="129" t="s">
        <v>171</v>
      </c>
      <c r="D52" s="135" t="s">
        <v>73</v>
      </c>
      <c r="E52" s="129" t="s">
        <v>69</v>
      </c>
      <c r="F52" s="132" t="s">
        <v>13</v>
      </c>
      <c r="G52" s="146">
        <v>1</v>
      </c>
      <c r="H52" s="132" t="s">
        <v>17</v>
      </c>
      <c r="I52" s="31" t="s">
        <v>62</v>
      </c>
      <c r="J52" s="5" t="s">
        <v>61</v>
      </c>
      <c r="K52" s="2">
        <v>4</v>
      </c>
      <c r="L52" s="2">
        <v>1</v>
      </c>
      <c r="M52" s="119">
        <v>50</v>
      </c>
      <c r="N52" s="82">
        <f t="shared" si="3"/>
        <v>2046</v>
      </c>
      <c r="O52" s="27">
        <f>+ROUND(((C13*50%)/50)*K52,0)</f>
        <v>2046</v>
      </c>
    </row>
    <row r="53" spans="1:15" ht="30.75" customHeight="1">
      <c r="A53" s="133"/>
      <c r="B53" s="130"/>
      <c r="C53" s="130"/>
      <c r="D53" s="136"/>
      <c r="E53" s="130"/>
      <c r="F53" s="133"/>
      <c r="G53" s="147"/>
      <c r="H53" s="134"/>
      <c r="I53" s="31" t="s">
        <v>62</v>
      </c>
      <c r="J53" s="5" t="s">
        <v>9</v>
      </c>
      <c r="K53" s="2">
        <v>4</v>
      </c>
      <c r="L53" s="2">
        <v>1</v>
      </c>
      <c r="M53" s="119">
        <v>50</v>
      </c>
      <c r="N53" s="82">
        <f t="shared" si="3"/>
        <v>505</v>
      </c>
      <c r="O53" s="27">
        <f>+ROUND(((C16*50%)/50)*K53,0)</f>
        <v>505</v>
      </c>
    </row>
    <row r="54" spans="1:15" ht="40.5" customHeight="1">
      <c r="A54" s="133"/>
      <c r="B54" s="130"/>
      <c r="C54" s="130"/>
      <c r="D54" s="136"/>
      <c r="E54" s="131"/>
      <c r="F54" s="134"/>
      <c r="G54" s="148"/>
      <c r="H54" s="2" t="s">
        <v>18</v>
      </c>
      <c r="I54" s="31" t="s">
        <v>62</v>
      </c>
      <c r="J54" s="5" t="s">
        <v>68</v>
      </c>
      <c r="K54" s="2">
        <v>4</v>
      </c>
      <c r="L54" s="2">
        <v>1</v>
      </c>
      <c r="M54" s="119">
        <v>3000</v>
      </c>
      <c r="N54" s="82">
        <f t="shared" si="3"/>
        <v>43</v>
      </c>
      <c r="O54" s="27">
        <f>+ROUND(((C12*50%)/3000)*K54,0)</f>
        <v>43</v>
      </c>
    </row>
    <row r="55" spans="1:15" ht="42.75" customHeight="1">
      <c r="A55" s="133"/>
      <c r="B55" s="130"/>
      <c r="C55" s="130"/>
      <c r="D55" s="151" t="s">
        <v>131</v>
      </c>
      <c r="E55" s="129" t="s">
        <v>71</v>
      </c>
      <c r="F55" s="132" t="s">
        <v>13</v>
      </c>
      <c r="G55" s="146">
        <v>1</v>
      </c>
      <c r="H55" s="132" t="s">
        <v>17</v>
      </c>
      <c r="I55" s="31" t="s">
        <v>62</v>
      </c>
      <c r="J55" s="5" t="s">
        <v>61</v>
      </c>
      <c r="K55" s="2">
        <v>3</v>
      </c>
      <c r="L55" s="2">
        <v>2</v>
      </c>
      <c r="M55" s="119">
        <v>50</v>
      </c>
      <c r="N55" s="82">
        <f t="shared" si="3"/>
        <v>3069</v>
      </c>
      <c r="O55" s="27">
        <f>+ROUND(((C13)/50)*K55,0)</f>
        <v>3069</v>
      </c>
    </row>
    <row r="56" spans="1:15" ht="47.25" customHeight="1">
      <c r="A56" s="134"/>
      <c r="B56" s="131"/>
      <c r="C56" s="131"/>
      <c r="D56" s="151"/>
      <c r="E56" s="130"/>
      <c r="F56" s="134"/>
      <c r="G56" s="148"/>
      <c r="H56" s="134"/>
      <c r="I56" s="31" t="s">
        <v>62</v>
      </c>
      <c r="J56" s="5" t="s">
        <v>9</v>
      </c>
      <c r="K56" s="2">
        <v>3</v>
      </c>
      <c r="L56" s="2">
        <v>2</v>
      </c>
      <c r="M56" s="119">
        <v>50</v>
      </c>
      <c r="N56" s="82">
        <f t="shared" si="3"/>
        <v>757</v>
      </c>
      <c r="O56" s="27">
        <f>+ROUND(((C16)/50)*K56,0)</f>
        <v>757</v>
      </c>
    </row>
    <row r="57" spans="1:15" ht="69.900000000000006" customHeight="1">
      <c r="A57" s="16">
        <v>4</v>
      </c>
      <c r="B57" s="15" t="s">
        <v>23</v>
      </c>
      <c r="C57" s="15" t="s">
        <v>136</v>
      </c>
      <c r="D57" s="34" t="s">
        <v>74</v>
      </c>
      <c r="E57" s="62" t="s">
        <v>75</v>
      </c>
      <c r="F57" s="16" t="s">
        <v>4</v>
      </c>
      <c r="G57" s="17">
        <v>1</v>
      </c>
      <c r="H57" s="30" t="s">
        <v>18</v>
      </c>
      <c r="I57" s="31" t="s">
        <v>62</v>
      </c>
      <c r="J57" s="5" t="s">
        <v>68</v>
      </c>
      <c r="K57" s="2">
        <v>4</v>
      </c>
      <c r="L57" s="2" t="s">
        <v>62</v>
      </c>
      <c r="M57" s="119" t="s">
        <v>62</v>
      </c>
      <c r="N57" s="82">
        <f t="shared" si="3"/>
        <v>68</v>
      </c>
      <c r="O57" s="27">
        <f>C18*K57</f>
        <v>68</v>
      </c>
    </row>
    <row r="58" spans="1:15" ht="46.5" customHeight="1">
      <c r="A58" s="132">
        <v>5</v>
      </c>
      <c r="B58" s="129" t="s">
        <v>24</v>
      </c>
      <c r="C58" s="129" t="s">
        <v>133</v>
      </c>
      <c r="D58" s="151" t="s">
        <v>76</v>
      </c>
      <c r="E58" s="129" t="s">
        <v>69</v>
      </c>
      <c r="F58" s="132" t="s">
        <v>13</v>
      </c>
      <c r="G58" s="146">
        <v>1</v>
      </c>
      <c r="H58" s="132" t="s">
        <v>17</v>
      </c>
      <c r="I58" s="31" t="s">
        <v>62</v>
      </c>
      <c r="J58" s="5" t="s">
        <v>61</v>
      </c>
      <c r="K58" s="2">
        <v>3</v>
      </c>
      <c r="L58" s="2">
        <v>1</v>
      </c>
      <c r="M58" s="119">
        <v>50</v>
      </c>
      <c r="N58" s="82">
        <f t="shared" si="3"/>
        <v>1535</v>
      </c>
      <c r="O58" s="27">
        <f>+ROUND(((C13*50%)/50)*K58,0)</f>
        <v>1535</v>
      </c>
    </row>
    <row r="59" spans="1:15" ht="46.5" customHeight="1">
      <c r="A59" s="133"/>
      <c r="B59" s="130"/>
      <c r="C59" s="130"/>
      <c r="D59" s="151"/>
      <c r="E59" s="130"/>
      <c r="F59" s="133"/>
      <c r="G59" s="147"/>
      <c r="H59" s="134"/>
      <c r="I59" s="31" t="s">
        <v>62</v>
      </c>
      <c r="J59" s="5" t="s">
        <v>9</v>
      </c>
      <c r="K59" s="2">
        <v>3</v>
      </c>
      <c r="L59" s="2">
        <v>1</v>
      </c>
      <c r="M59" s="119">
        <v>50</v>
      </c>
      <c r="N59" s="82">
        <f t="shared" si="3"/>
        <v>379</v>
      </c>
      <c r="O59" s="27">
        <f>+ROUND(((C16*50%)/50)*K59,0)</f>
        <v>379</v>
      </c>
    </row>
    <row r="60" spans="1:15" ht="46.5" customHeight="1">
      <c r="A60" s="133"/>
      <c r="B60" s="130"/>
      <c r="C60" s="130"/>
      <c r="D60" s="151"/>
      <c r="E60" s="131"/>
      <c r="F60" s="134"/>
      <c r="G60" s="148"/>
      <c r="H60" s="2" t="s">
        <v>18</v>
      </c>
      <c r="I60" s="31" t="s">
        <v>62</v>
      </c>
      <c r="J60" s="5" t="s">
        <v>68</v>
      </c>
      <c r="K60" s="2">
        <v>3</v>
      </c>
      <c r="L60" s="2">
        <v>1</v>
      </c>
      <c r="M60" s="119">
        <v>3000</v>
      </c>
      <c r="N60" s="82">
        <f t="shared" si="3"/>
        <v>32</v>
      </c>
      <c r="O60" s="27">
        <f>+ROUND(((C12*50%)/3000)*K60,0)</f>
        <v>32</v>
      </c>
    </row>
    <row r="61" spans="1:15" ht="69" customHeight="1">
      <c r="A61" s="133"/>
      <c r="B61" s="130"/>
      <c r="C61" s="130"/>
      <c r="D61" s="151" t="s">
        <v>172</v>
      </c>
      <c r="E61" s="129" t="s">
        <v>71</v>
      </c>
      <c r="F61" s="132" t="s">
        <v>13</v>
      </c>
      <c r="G61" s="146">
        <v>1</v>
      </c>
      <c r="H61" s="132" t="s">
        <v>17</v>
      </c>
      <c r="I61" s="31" t="s">
        <v>62</v>
      </c>
      <c r="J61" s="5" t="s">
        <v>61</v>
      </c>
      <c r="K61" s="2">
        <v>3</v>
      </c>
      <c r="L61" s="2">
        <v>2</v>
      </c>
      <c r="M61" s="119">
        <v>50</v>
      </c>
      <c r="N61" s="82">
        <f t="shared" si="3"/>
        <v>3069</v>
      </c>
      <c r="O61" s="27">
        <f>+ROUND(((C13)/50)*K61,0)</f>
        <v>3069</v>
      </c>
    </row>
    <row r="62" spans="1:15" ht="99" customHeight="1">
      <c r="A62" s="134"/>
      <c r="B62" s="131"/>
      <c r="C62" s="131"/>
      <c r="D62" s="151"/>
      <c r="E62" s="130"/>
      <c r="F62" s="134"/>
      <c r="G62" s="148"/>
      <c r="H62" s="134"/>
      <c r="I62" s="31" t="s">
        <v>62</v>
      </c>
      <c r="J62" s="5" t="s">
        <v>9</v>
      </c>
      <c r="K62" s="2">
        <v>3</v>
      </c>
      <c r="L62" s="2">
        <v>2</v>
      </c>
      <c r="M62" s="119">
        <v>50</v>
      </c>
      <c r="N62" s="82">
        <f t="shared" si="3"/>
        <v>757</v>
      </c>
      <c r="O62" s="27">
        <f>+ROUND(((C16)/50)*K62,0)</f>
        <v>757</v>
      </c>
    </row>
    <row r="63" spans="1:15" ht="32.25" customHeight="1">
      <c r="A63" s="132">
        <v>6</v>
      </c>
      <c r="B63" s="129" t="s">
        <v>25</v>
      </c>
      <c r="C63" s="129" t="s">
        <v>134</v>
      </c>
      <c r="D63" s="158" t="s">
        <v>137</v>
      </c>
      <c r="E63" s="129" t="s">
        <v>69</v>
      </c>
      <c r="F63" s="132" t="s">
        <v>13</v>
      </c>
      <c r="G63" s="146">
        <v>1</v>
      </c>
      <c r="H63" s="132" t="s">
        <v>17</v>
      </c>
      <c r="I63" s="31" t="s">
        <v>62</v>
      </c>
      <c r="J63" s="5" t="s">
        <v>61</v>
      </c>
      <c r="K63" s="2">
        <v>3</v>
      </c>
      <c r="L63" s="2">
        <v>2</v>
      </c>
      <c r="M63" s="119">
        <v>50</v>
      </c>
      <c r="N63" s="82">
        <f t="shared" si="3"/>
        <v>1535</v>
      </c>
      <c r="O63" s="27">
        <f>+ROUND(((C13*50%)/50)*K63,0)</f>
        <v>1535</v>
      </c>
    </row>
    <row r="64" spans="1:15" ht="32.25" customHeight="1">
      <c r="A64" s="133"/>
      <c r="B64" s="130"/>
      <c r="C64" s="130"/>
      <c r="D64" s="158"/>
      <c r="E64" s="130"/>
      <c r="F64" s="133"/>
      <c r="G64" s="147"/>
      <c r="H64" s="134"/>
      <c r="I64" s="31" t="s">
        <v>62</v>
      </c>
      <c r="J64" s="5" t="s">
        <v>9</v>
      </c>
      <c r="K64" s="2">
        <v>3</v>
      </c>
      <c r="L64" s="2">
        <v>2</v>
      </c>
      <c r="M64" s="119">
        <v>50</v>
      </c>
      <c r="N64" s="82">
        <f t="shared" si="3"/>
        <v>379</v>
      </c>
      <c r="O64" s="27">
        <f>+ROUND(((C16*50%)/50)*K64,0)</f>
        <v>379</v>
      </c>
    </row>
    <row r="65" spans="1:15" ht="32.25" customHeight="1">
      <c r="A65" s="133"/>
      <c r="B65" s="130"/>
      <c r="C65" s="130"/>
      <c r="D65" s="158"/>
      <c r="E65" s="131"/>
      <c r="F65" s="134"/>
      <c r="G65" s="148"/>
      <c r="H65" s="2" t="s">
        <v>18</v>
      </c>
      <c r="I65" s="31" t="s">
        <v>62</v>
      </c>
      <c r="J65" s="5" t="s">
        <v>68</v>
      </c>
      <c r="K65" s="2">
        <v>3</v>
      </c>
      <c r="L65" s="2">
        <v>2</v>
      </c>
      <c r="M65" s="119">
        <v>3000</v>
      </c>
      <c r="N65" s="82">
        <f t="shared" si="3"/>
        <v>32</v>
      </c>
      <c r="O65" s="27">
        <f>+ROUND(((C12*50%)/3000)*K65,0)</f>
        <v>32</v>
      </c>
    </row>
    <row r="66" spans="1:15" ht="48" customHeight="1">
      <c r="A66" s="132">
        <v>7</v>
      </c>
      <c r="B66" s="129" t="s">
        <v>26</v>
      </c>
      <c r="C66" s="129" t="s">
        <v>135</v>
      </c>
      <c r="D66" s="158" t="s">
        <v>77</v>
      </c>
      <c r="E66" s="129" t="s">
        <v>69</v>
      </c>
      <c r="F66" s="132" t="s">
        <v>13</v>
      </c>
      <c r="G66" s="146">
        <v>1</v>
      </c>
      <c r="H66" s="132" t="s">
        <v>17</v>
      </c>
      <c r="I66" s="31" t="s">
        <v>62</v>
      </c>
      <c r="J66" s="5" t="s">
        <v>61</v>
      </c>
      <c r="K66" s="2">
        <v>3</v>
      </c>
      <c r="L66" s="2">
        <v>2</v>
      </c>
      <c r="M66" s="119">
        <v>50</v>
      </c>
      <c r="N66" s="82">
        <f t="shared" si="3"/>
        <v>1535</v>
      </c>
      <c r="O66" s="27">
        <f>+ROUND(((C13*50%)/50)*K66,0)</f>
        <v>1535</v>
      </c>
    </row>
    <row r="67" spans="1:15" ht="48" customHeight="1">
      <c r="A67" s="133"/>
      <c r="B67" s="130"/>
      <c r="C67" s="130"/>
      <c r="D67" s="158"/>
      <c r="E67" s="130"/>
      <c r="F67" s="133"/>
      <c r="G67" s="147"/>
      <c r="H67" s="134"/>
      <c r="I67" s="31" t="s">
        <v>62</v>
      </c>
      <c r="J67" s="5" t="s">
        <v>9</v>
      </c>
      <c r="K67" s="2">
        <v>3</v>
      </c>
      <c r="L67" s="2">
        <v>2</v>
      </c>
      <c r="M67" s="119">
        <v>50</v>
      </c>
      <c r="N67" s="82">
        <f t="shared" si="3"/>
        <v>379</v>
      </c>
      <c r="O67" s="27">
        <f>+ROUND(((C16*50%)/50)*K67,0)</f>
        <v>379</v>
      </c>
    </row>
    <row r="68" spans="1:15" ht="48" customHeight="1">
      <c r="A68" s="133"/>
      <c r="B68" s="130"/>
      <c r="C68" s="130"/>
      <c r="D68" s="158"/>
      <c r="E68" s="131"/>
      <c r="F68" s="134"/>
      <c r="G68" s="148"/>
      <c r="H68" s="2" t="s">
        <v>18</v>
      </c>
      <c r="I68" s="31" t="s">
        <v>62</v>
      </c>
      <c r="J68" s="5" t="s">
        <v>68</v>
      </c>
      <c r="K68" s="2">
        <v>3</v>
      </c>
      <c r="L68" s="2">
        <v>2</v>
      </c>
      <c r="M68" s="119">
        <v>3000</v>
      </c>
      <c r="N68" s="82">
        <f t="shared" si="3"/>
        <v>32</v>
      </c>
      <c r="O68" s="27">
        <f>+ROUND(((C12*50%)/3000)*K68,0)</f>
        <v>32</v>
      </c>
    </row>
    <row r="69" spans="1:15" ht="69.900000000000006" customHeight="1">
      <c r="A69" s="132">
        <v>8</v>
      </c>
      <c r="B69" s="129" t="s">
        <v>27</v>
      </c>
      <c r="C69" s="141" t="s">
        <v>28</v>
      </c>
      <c r="D69" s="151" t="s">
        <v>141</v>
      </c>
      <c r="E69" s="129" t="s">
        <v>139</v>
      </c>
      <c r="F69" s="132" t="s">
        <v>14</v>
      </c>
      <c r="G69" s="146">
        <v>0.12</v>
      </c>
      <c r="H69" s="132" t="s">
        <v>17</v>
      </c>
      <c r="I69" s="31" t="s">
        <v>62</v>
      </c>
      <c r="J69" s="5" t="s">
        <v>61</v>
      </c>
      <c r="K69" s="2" t="s">
        <v>78</v>
      </c>
      <c r="L69" s="2" t="s">
        <v>62</v>
      </c>
      <c r="M69" s="119" t="s">
        <v>62</v>
      </c>
      <c r="N69" s="82">
        <f t="shared" si="3"/>
        <v>6138</v>
      </c>
      <c r="O69" s="27">
        <f>+ROUND(C13*G69,0)</f>
        <v>6138</v>
      </c>
    </row>
    <row r="70" spans="1:15" ht="69.900000000000006" customHeight="1">
      <c r="A70" s="134"/>
      <c r="B70" s="131"/>
      <c r="C70" s="141"/>
      <c r="D70" s="151"/>
      <c r="E70" s="131"/>
      <c r="F70" s="134"/>
      <c r="G70" s="148"/>
      <c r="H70" s="134"/>
      <c r="I70" s="31" t="s">
        <v>62</v>
      </c>
      <c r="J70" s="5" t="s">
        <v>9</v>
      </c>
      <c r="K70" s="2" t="s">
        <v>78</v>
      </c>
      <c r="L70" s="2" t="s">
        <v>62</v>
      </c>
      <c r="M70" s="119" t="s">
        <v>62</v>
      </c>
      <c r="N70" s="82">
        <f t="shared" si="3"/>
        <v>1514</v>
      </c>
      <c r="O70" s="27">
        <f>+ROUND((C16*G69),0)</f>
        <v>1514</v>
      </c>
    </row>
    <row r="71" spans="1:15" ht="69.900000000000006" customHeight="1">
      <c r="A71" s="132">
        <v>9</v>
      </c>
      <c r="B71" s="129" t="s">
        <v>29</v>
      </c>
      <c r="C71" s="141" t="s">
        <v>30</v>
      </c>
      <c r="D71" s="151" t="s">
        <v>141</v>
      </c>
      <c r="E71" s="129" t="s">
        <v>139</v>
      </c>
      <c r="F71" s="140" t="s">
        <v>14</v>
      </c>
      <c r="G71" s="149">
        <v>0.3</v>
      </c>
      <c r="H71" s="132" t="s">
        <v>17</v>
      </c>
      <c r="I71" s="31" t="s">
        <v>62</v>
      </c>
      <c r="J71" s="5" t="s">
        <v>61</v>
      </c>
      <c r="K71" s="2">
        <v>1</v>
      </c>
      <c r="L71" s="2" t="s">
        <v>62</v>
      </c>
      <c r="M71" s="119" t="s">
        <v>62</v>
      </c>
      <c r="N71" s="82">
        <f t="shared" si="3"/>
        <v>15346</v>
      </c>
      <c r="O71" s="27">
        <f>+ROUND(C13*G71,0)</f>
        <v>15346</v>
      </c>
    </row>
    <row r="72" spans="1:15" ht="69.900000000000006" customHeight="1">
      <c r="A72" s="134"/>
      <c r="B72" s="131"/>
      <c r="C72" s="141"/>
      <c r="D72" s="151"/>
      <c r="E72" s="131"/>
      <c r="F72" s="140"/>
      <c r="G72" s="149"/>
      <c r="H72" s="134"/>
      <c r="I72" s="31" t="s">
        <v>62</v>
      </c>
      <c r="J72" s="5" t="s">
        <v>9</v>
      </c>
      <c r="K72" s="2">
        <v>1</v>
      </c>
      <c r="L72" s="2" t="s">
        <v>62</v>
      </c>
      <c r="M72" s="119" t="s">
        <v>62</v>
      </c>
      <c r="N72" s="82">
        <f t="shared" si="3"/>
        <v>3786</v>
      </c>
      <c r="O72" s="27">
        <f>+ROUND((C16*G71),0)</f>
        <v>3786</v>
      </c>
    </row>
    <row r="73" spans="1:15" ht="69.900000000000006" customHeight="1">
      <c r="A73" s="132">
        <v>10</v>
      </c>
      <c r="B73" s="151" t="s">
        <v>32</v>
      </c>
      <c r="C73" s="141" t="s">
        <v>31</v>
      </c>
      <c r="D73" s="151" t="s">
        <v>142</v>
      </c>
      <c r="E73" s="129" t="s">
        <v>139</v>
      </c>
      <c r="F73" s="140" t="s">
        <v>14</v>
      </c>
      <c r="G73" s="150">
        <v>8.9999999999999998E-4</v>
      </c>
      <c r="H73" s="132" t="s">
        <v>17</v>
      </c>
      <c r="I73" s="31" t="s">
        <v>62</v>
      </c>
      <c r="J73" s="5" t="s">
        <v>61</v>
      </c>
      <c r="K73" s="2" t="s">
        <v>78</v>
      </c>
      <c r="L73" s="2" t="s">
        <v>62</v>
      </c>
      <c r="M73" s="119" t="s">
        <v>62</v>
      </c>
      <c r="N73" s="82">
        <f t="shared" si="3"/>
        <v>46</v>
      </c>
      <c r="O73" s="27">
        <f>+ROUND(C13*G73,0)</f>
        <v>46</v>
      </c>
    </row>
    <row r="74" spans="1:15" ht="69.900000000000006" customHeight="1">
      <c r="A74" s="134"/>
      <c r="B74" s="151"/>
      <c r="C74" s="141"/>
      <c r="D74" s="151"/>
      <c r="E74" s="131"/>
      <c r="F74" s="140"/>
      <c r="G74" s="150"/>
      <c r="H74" s="134"/>
      <c r="I74" s="31" t="s">
        <v>62</v>
      </c>
      <c r="J74" s="5" t="s">
        <v>9</v>
      </c>
      <c r="K74" s="2" t="s">
        <v>78</v>
      </c>
      <c r="L74" s="2" t="s">
        <v>62</v>
      </c>
      <c r="M74" s="119" t="s">
        <v>62</v>
      </c>
      <c r="N74" s="82">
        <f t="shared" si="3"/>
        <v>11</v>
      </c>
      <c r="O74" s="27">
        <f>+ROUND((C16*G73),0)</f>
        <v>11</v>
      </c>
    </row>
    <row r="75" spans="1:15" ht="69.900000000000006" customHeight="1">
      <c r="A75" s="132">
        <v>11</v>
      </c>
      <c r="B75" s="129" t="s">
        <v>33</v>
      </c>
      <c r="C75" s="129" t="s">
        <v>34</v>
      </c>
      <c r="D75" s="135" t="s">
        <v>143</v>
      </c>
      <c r="E75" s="129" t="s">
        <v>139</v>
      </c>
      <c r="F75" s="132" t="s">
        <v>14</v>
      </c>
      <c r="G75" s="142">
        <v>1.0500000000000001E-2</v>
      </c>
      <c r="H75" s="132" t="s">
        <v>17</v>
      </c>
      <c r="I75" s="31" t="s">
        <v>62</v>
      </c>
      <c r="J75" s="5" t="s">
        <v>61</v>
      </c>
      <c r="K75" s="2">
        <v>1</v>
      </c>
      <c r="L75" s="2" t="s">
        <v>62</v>
      </c>
      <c r="M75" s="119" t="s">
        <v>62</v>
      </c>
      <c r="N75" s="82">
        <f t="shared" si="3"/>
        <v>537</v>
      </c>
      <c r="O75" s="27">
        <f>+ROUND(C13*G75,0)</f>
        <v>537</v>
      </c>
    </row>
    <row r="76" spans="1:15" ht="69.900000000000006" customHeight="1">
      <c r="A76" s="134"/>
      <c r="B76" s="131"/>
      <c r="C76" s="131"/>
      <c r="D76" s="137"/>
      <c r="E76" s="131"/>
      <c r="F76" s="134"/>
      <c r="G76" s="143"/>
      <c r="H76" s="134"/>
      <c r="I76" s="31" t="s">
        <v>62</v>
      </c>
      <c r="J76" s="5" t="s">
        <v>9</v>
      </c>
      <c r="K76" s="2">
        <v>1</v>
      </c>
      <c r="L76" s="2" t="s">
        <v>62</v>
      </c>
      <c r="M76" s="119" t="s">
        <v>62</v>
      </c>
      <c r="N76" s="82">
        <f t="shared" si="3"/>
        <v>132</v>
      </c>
      <c r="O76" s="27">
        <f>+ROUND(C16*G75,0)</f>
        <v>132</v>
      </c>
    </row>
    <row r="77" spans="1:15" ht="69.900000000000006" customHeight="1">
      <c r="A77" s="132">
        <v>12</v>
      </c>
      <c r="B77" s="151" t="s">
        <v>35</v>
      </c>
      <c r="C77" s="141" t="s">
        <v>36</v>
      </c>
      <c r="D77" s="151" t="s">
        <v>144</v>
      </c>
      <c r="E77" s="129" t="s">
        <v>139</v>
      </c>
      <c r="F77" s="132" t="s">
        <v>14</v>
      </c>
      <c r="G77" s="142">
        <v>7.3000000000000001E-3</v>
      </c>
      <c r="H77" s="132" t="s">
        <v>17</v>
      </c>
      <c r="I77" s="31" t="s">
        <v>62</v>
      </c>
      <c r="J77" s="5" t="s">
        <v>61</v>
      </c>
      <c r="K77" s="2" t="s">
        <v>78</v>
      </c>
      <c r="L77" s="2" t="s">
        <v>62</v>
      </c>
      <c r="M77" s="119" t="s">
        <v>62</v>
      </c>
      <c r="N77" s="82">
        <f t="shared" si="3"/>
        <v>512</v>
      </c>
      <c r="O77" s="27">
        <f>O79</f>
        <v>512</v>
      </c>
    </row>
    <row r="78" spans="1:15" ht="69.900000000000006" customHeight="1">
      <c r="A78" s="134"/>
      <c r="B78" s="151"/>
      <c r="C78" s="141"/>
      <c r="D78" s="151"/>
      <c r="E78" s="131"/>
      <c r="F78" s="134"/>
      <c r="G78" s="143"/>
      <c r="H78" s="134"/>
      <c r="I78" s="31" t="s">
        <v>62</v>
      </c>
      <c r="J78" s="5" t="s">
        <v>9</v>
      </c>
      <c r="K78" s="2" t="s">
        <v>78</v>
      </c>
      <c r="L78" s="2" t="s">
        <v>62</v>
      </c>
      <c r="M78" s="119" t="s">
        <v>62</v>
      </c>
      <c r="N78" s="82">
        <f t="shared" si="3"/>
        <v>92</v>
      </c>
      <c r="O78" s="27">
        <f>+ROUND((C16*G77),0)</f>
        <v>92</v>
      </c>
    </row>
    <row r="79" spans="1:15" ht="69.900000000000006" customHeight="1">
      <c r="A79" s="132">
        <v>13</v>
      </c>
      <c r="B79" s="129" t="s">
        <v>42</v>
      </c>
      <c r="C79" s="129" t="s">
        <v>41</v>
      </c>
      <c r="D79" s="135" t="s">
        <v>40</v>
      </c>
      <c r="E79" s="129" t="s">
        <v>90</v>
      </c>
      <c r="F79" s="141" t="s">
        <v>4</v>
      </c>
      <c r="G79" s="144">
        <v>0.01</v>
      </c>
      <c r="H79" s="132" t="s">
        <v>17</v>
      </c>
      <c r="I79" s="31" t="s">
        <v>62</v>
      </c>
      <c r="J79" s="5" t="s">
        <v>61</v>
      </c>
      <c r="K79" s="64">
        <v>12</v>
      </c>
      <c r="L79" s="2" t="s">
        <v>62</v>
      </c>
      <c r="M79" s="119" t="s">
        <v>62</v>
      </c>
      <c r="N79" s="82">
        <f t="shared" si="3"/>
        <v>512</v>
      </c>
      <c r="O79" s="82">
        <f>+ROUND((C13*G79),0)</f>
        <v>512</v>
      </c>
    </row>
    <row r="80" spans="1:15" ht="69.900000000000006" customHeight="1">
      <c r="A80" s="133"/>
      <c r="B80" s="130"/>
      <c r="C80" s="130"/>
      <c r="D80" s="137"/>
      <c r="E80" s="131"/>
      <c r="F80" s="141"/>
      <c r="G80" s="145"/>
      <c r="H80" s="134"/>
      <c r="I80" s="31" t="s">
        <v>62</v>
      </c>
      <c r="J80" s="5" t="s">
        <v>9</v>
      </c>
      <c r="K80" s="64">
        <v>12</v>
      </c>
      <c r="L80" s="2" t="s">
        <v>62</v>
      </c>
      <c r="M80" s="119" t="s">
        <v>62</v>
      </c>
      <c r="N80" s="82">
        <f t="shared" si="3"/>
        <v>126</v>
      </c>
      <c r="O80" s="82">
        <f>+ROUND((C16*G79),0)</f>
        <v>126</v>
      </c>
    </row>
    <row r="81" spans="1:15" ht="69.900000000000006" customHeight="1">
      <c r="A81" s="133"/>
      <c r="B81" s="130"/>
      <c r="C81" s="130"/>
      <c r="D81" s="23" t="s">
        <v>39</v>
      </c>
      <c r="E81" s="15" t="s">
        <v>75</v>
      </c>
      <c r="F81" s="5" t="s">
        <v>4</v>
      </c>
      <c r="G81" s="17">
        <v>1</v>
      </c>
      <c r="H81" s="16" t="s">
        <v>18</v>
      </c>
      <c r="I81" s="31" t="s">
        <v>62</v>
      </c>
      <c r="J81" s="5" t="s">
        <v>68</v>
      </c>
      <c r="K81" s="64">
        <v>12</v>
      </c>
      <c r="L81" s="2" t="s">
        <v>62</v>
      </c>
      <c r="M81" s="119" t="s">
        <v>62</v>
      </c>
      <c r="N81" s="82">
        <f t="shared" si="3"/>
        <v>204</v>
      </c>
      <c r="O81" s="83">
        <f>+C18*12</f>
        <v>204</v>
      </c>
    </row>
    <row r="82" spans="1:15" ht="69.900000000000006" customHeight="1">
      <c r="A82" s="133"/>
      <c r="B82" s="130"/>
      <c r="C82" s="130"/>
      <c r="D82" s="135" t="s">
        <v>38</v>
      </c>
      <c r="E82" s="129" t="s">
        <v>91</v>
      </c>
      <c r="F82" s="141" t="s">
        <v>4</v>
      </c>
      <c r="G82" s="142">
        <v>5.4999999999999997E-3</v>
      </c>
      <c r="H82" s="132" t="s">
        <v>17</v>
      </c>
      <c r="I82" s="31" t="s">
        <v>62</v>
      </c>
      <c r="J82" s="5" t="s">
        <v>61</v>
      </c>
      <c r="K82" s="64">
        <v>12</v>
      </c>
      <c r="L82" s="2" t="s">
        <v>62</v>
      </c>
      <c r="M82" s="119" t="s">
        <v>62</v>
      </c>
      <c r="N82" s="82">
        <f t="shared" si="3"/>
        <v>281</v>
      </c>
      <c r="O82" s="82">
        <f>+ROUND((C13*G82),0)</f>
        <v>281</v>
      </c>
    </row>
    <row r="83" spans="1:15" ht="69.900000000000006" customHeight="1">
      <c r="A83" s="133"/>
      <c r="B83" s="130"/>
      <c r="C83" s="130"/>
      <c r="D83" s="137"/>
      <c r="E83" s="131"/>
      <c r="F83" s="141"/>
      <c r="G83" s="143"/>
      <c r="H83" s="134"/>
      <c r="I83" s="31" t="s">
        <v>62</v>
      </c>
      <c r="J83" s="5" t="s">
        <v>9</v>
      </c>
      <c r="K83" s="64">
        <v>12</v>
      </c>
      <c r="L83" s="2" t="s">
        <v>62</v>
      </c>
      <c r="M83" s="119" t="s">
        <v>62</v>
      </c>
      <c r="N83" s="82">
        <f t="shared" si="3"/>
        <v>69</v>
      </c>
      <c r="O83" s="82">
        <f>+ROUND((C16*G82),0)</f>
        <v>69</v>
      </c>
    </row>
    <row r="84" spans="1:15" ht="69.900000000000006" customHeight="1">
      <c r="A84" s="133"/>
      <c r="B84" s="130"/>
      <c r="C84" s="130"/>
      <c r="D84" s="23" t="s">
        <v>37</v>
      </c>
      <c r="E84" s="15" t="s">
        <v>75</v>
      </c>
      <c r="F84" s="5" t="s">
        <v>4</v>
      </c>
      <c r="G84" s="17">
        <v>1</v>
      </c>
      <c r="H84" s="16" t="s">
        <v>18</v>
      </c>
      <c r="I84" s="31" t="s">
        <v>62</v>
      </c>
      <c r="J84" s="5" t="s">
        <v>68</v>
      </c>
      <c r="K84" s="64">
        <v>12</v>
      </c>
      <c r="L84" s="2" t="s">
        <v>62</v>
      </c>
      <c r="M84" s="119" t="s">
        <v>62</v>
      </c>
      <c r="N84" s="82">
        <f t="shared" si="3"/>
        <v>204</v>
      </c>
      <c r="O84" s="83">
        <f>+C18*12</f>
        <v>204</v>
      </c>
    </row>
    <row r="85" spans="1:15" ht="69.900000000000006" customHeight="1">
      <c r="A85" s="133"/>
      <c r="B85" s="130"/>
      <c r="C85" s="130"/>
      <c r="D85" s="135" t="s">
        <v>166</v>
      </c>
      <c r="E85" s="129" t="s">
        <v>92</v>
      </c>
      <c r="F85" s="141" t="s">
        <v>5</v>
      </c>
      <c r="G85" s="142">
        <v>4.0000000000000001E-3</v>
      </c>
      <c r="H85" s="132" t="s">
        <v>17</v>
      </c>
      <c r="I85" s="31" t="s">
        <v>62</v>
      </c>
      <c r="J85" s="5" t="s">
        <v>61</v>
      </c>
      <c r="K85" s="2" t="s">
        <v>62</v>
      </c>
      <c r="L85" s="2" t="s">
        <v>62</v>
      </c>
      <c r="M85" s="119" t="s">
        <v>62</v>
      </c>
      <c r="N85" s="82">
        <f t="shared" si="3"/>
        <v>205</v>
      </c>
      <c r="O85" s="82">
        <f>+ROUND((C13*G85),0)</f>
        <v>205</v>
      </c>
    </row>
    <row r="86" spans="1:15" ht="69.900000000000006" customHeight="1">
      <c r="A86" s="133"/>
      <c r="B86" s="130"/>
      <c r="C86" s="130"/>
      <c r="D86" s="137"/>
      <c r="E86" s="131"/>
      <c r="F86" s="141"/>
      <c r="G86" s="143"/>
      <c r="H86" s="134"/>
      <c r="I86" s="31" t="s">
        <v>62</v>
      </c>
      <c r="J86" s="5" t="s">
        <v>9</v>
      </c>
      <c r="K86" s="2" t="s">
        <v>62</v>
      </c>
      <c r="L86" s="2" t="s">
        <v>62</v>
      </c>
      <c r="M86" s="119" t="s">
        <v>62</v>
      </c>
      <c r="N86" s="82">
        <f t="shared" si="3"/>
        <v>46</v>
      </c>
      <c r="O86" s="82">
        <f>+ROUND((C14*G85),0)</f>
        <v>46</v>
      </c>
    </row>
    <row r="87" spans="1:15" ht="69.900000000000006" customHeight="1">
      <c r="A87" s="133"/>
      <c r="B87" s="130"/>
      <c r="C87" s="130"/>
      <c r="D87" s="135" t="s">
        <v>165</v>
      </c>
      <c r="E87" s="129" t="s">
        <v>92</v>
      </c>
      <c r="F87" s="141" t="s">
        <v>5</v>
      </c>
      <c r="G87" s="142">
        <v>2E-3</v>
      </c>
      <c r="H87" s="132" t="s">
        <v>17</v>
      </c>
      <c r="I87" s="31" t="s">
        <v>62</v>
      </c>
      <c r="J87" s="5" t="s">
        <v>61</v>
      </c>
      <c r="K87" s="2" t="s">
        <v>62</v>
      </c>
      <c r="L87" s="2" t="s">
        <v>62</v>
      </c>
      <c r="M87" s="119" t="s">
        <v>62</v>
      </c>
      <c r="N87" s="82">
        <f t="shared" si="3"/>
        <v>102</v>
      </c>
      <c r="O87" s="82">
        <f>+ROUND((C13*G87),0)</f>
        <v>102</v>
      </c>
    </row>
    <row r="88" spans="1:15" ht="69.900000000000006" customHeight="1">
      <c r="A88" s="133"/>
      <c r="B88" s="130"/>
      <c r="C88" s="130"/>
      <c r="D88" s="137"/>
      <c r="E88" s="131"/>
      <c r="F88" s="141"/>
      <c r="G88" s="143"/>
      <c r="H88" s="134"/>
      <c r="I88" s="31" t="s">
        <v>62</v>
      </c>
      <c r="J88" s="5" t="s">
        <v>9</v>
      </c>
      <c r="K88" s="2" t="s">
        <v>62</v>
      </c>
      <c r="L88" s="2" t="s">
        <v>62</v>
      </c>
      <c r="M88" s="119" t="s">
        <v>62</v>
      </c>
      <c r="N88" s="82">
        <f t="shared" si="3"/>
        <v>25</v>
      </c>
      <c r="O88" s="82">
        <f>+ROUND((C16*G87),0)</f>
        <v>25</v>
      </c>
    </row>
    <row r="89" spans="1:15" ht="69.900000000000006" customHeight="1">
      <c r="A89" s="133"/>
      <c r="B89" s="130"/>
      <c r="C89" s="130"/>
      <c r="D89" s="135" t="s">
        <v>168</v>
      </c>
      <c r="E89" s="129" t="s">
        <v>92</v>
      </c>
      <c r="F89" s="141" t="s">
        <v>5</v>
      </c>
      <c r="G89" s="142">
        <v>5.0000000000000001E-4</v>
      </c>
      <c r="H89" s="132" t="s">
        <v>17</v>
      </c>
      <c r="I89" s="31" t="s">
        <v>62</v>
      </c>
      <c r="J89" s="5" t="s">
        <v>61</v>
      </c>
      <c r="K89" s="2" t="s">
        <v>62</v>
      </c>
      <c r="L89" s="2" t="s">
        <v>62</v>
      </c>
      <c r="M89" s="119" t="s">
        <v>62</v>
      </c>
      <c r="N89" s="82">
        <f t="shared" si="3"/>
        <v>26</v>
      </c>
      <c r="O89" s="82">
        <f>+ROUND((C13*G89),0)</f>
        <v>26</v>
      </c>
    </row>
    <row r="90" spans="1:15" ht="69.900000000000006" customHeight="1">
      <c r="A90" s="133"/>
      <c r="B90" s="130"/>
      <c r="C90" s="130"/>
      <c r="D90" s="137"/>
      <c r="E90" s="131"/>
      <c r="F90" s="141"/>
      <c r="G90" s="143"/>
      <c r="H90" s="134"/>
      <c r="I90" s="31" t="s">
        <v>62</v>
      </c>
      <c r="J90" s="5" t="s">
        <v>9</v>
      </c>
      <c r="K90" s="2" t="s">
        <v>62</v>
      </c>
      <c r="L90" s="2" t="s">
        <v>62</v>
      </c>
      <c r="M90" s="119" t="s">
        <v>62</v>
      </c>
      <c r="N90" s="82">
        <f t="shared" si="3"/>
        <v>6</v>
      </c>
      <c r="O90" s="82">
        <f>+ROUND((C16*G89),0)</f>
        <v>6</v>
      </c>
    </row>
    <row r="91" spans="1:15" ht="69.900000000000006" customHeight="1">
      <c r="A91" s="133"/>
      <c r="B91" s="130"/>
      <c r="C91" s="130"/>
      <c r="D91" s="135" t="s">
        <v>164</v>
      </c>
      <c r="E91" s="129" t="s">
        <v>92</v>
      </c>
      <c r="F91" s="141" t="s">
        <v>5</v>
      </c>
      <c r="G91" s="142">
        <v>5.0000000000000001E-4</v>
      </c>
      <c r="H91" s="132" t="s">
        <v>17</v>
      </c>
      <c r="I91" s="31" t="s">
        <v>62</v>
      </c>
      <c r="J91" s="5" t="s">
        <v>61</v>
      </c>
      <c r="K91" s="2" t="s">
        <v>62</v>
      </c>
      <c r="L91" s="2" t="s">
        <v>62</v>
      </c>
      <c r="M91" s="119" t="s">
        <v>62</v>
      </c>
      <c r="N91" s="82">
        <f t="shared" si="3"/>
        <v>26</v>
      </c>
      <c r="O91" s="82">
        <f>+ROUND((C13*G91),0)</f>
        <v>26</v>
      </c>
    </row>
    <row r="92" spans="1:15" ht="69.900000000000006" customHeight="1">
      <c r="A92" s="133"/>
      <c r="B92" s="130"/>
      <c r="C92" s="130"/>
      <c r="D92" s="137"/>
      <c r="E92" s="131"/>
      <c r="F92" s="141"/>
      <c r="G92" s="143"/>
      <c r="H92" s="134"/>
      <c r="I92" s="31" t="s">
        <v>62</v>
      </c>
      <c r="J92" s="5" t="s">
        <v>9</v>
      </c>
      <c r="K92" s="2" t="s">
        <v>62</v>
      </c>
      <c r="L92" s="2" t="s">
        <v>62</v>
      </c>
      <c r="M92" s="119" t="s">
        <v>62</v>
      </c>
      <c r="N92" s="82">
        <f t="shared" si="3"/>
        <v>6</v>
      </c>
      <c r="O92" s="82">
        <f>+ROUND((C16*G91),0)</f>
        <v>6</v>
      </c>
    </row>
    <row r="93" spans="1:15" ht="69.900000000000006" customHeight="1">
      <c r="A93" s="133"/>
      <c r="B93" s="130"/>
      <c r="C93" s="130"/>
      <c r="D93" s="135" t="s">
        <v>167</v>
      </c>
      <c r="E93" s="129" t="s">
        <v>92</v>
      </c>
      <c r="F93" s="141" t="s">
        <v>5</v>
      </c>
      <c r="G93" s="142">
        <v>3.0000000000000001E-3</v>
      </c>
      <c r="H93" s="132" t="s">
        <v>17</v>
      </c>
      <c r="I93" s="31" t="s">
        <v>62</v>
      </c>
      <c r="J93" s="5" t="s">
        <v>61</v>
      </c>
      <c r="K93" s="2" t="s">
        <v>62</v>
      </c>
      <c r="L93" s="2" t="s">
        <v>62</v>
      </c>
      <c r="M93" s="119" t="s">
        <v>62</v>
      </c>
      <c r="N93" s="82">
        <f t="shared" si="3"/>
        <v>153</v>
      </c>
      <c r="O93" s="82">
        <f>+ROUND((C13*G93),0)</f>
        <v>153</v>
      </c>
    </row>
    <row r="94" spans="1:15" ht="69.900000000000006" customHeight="1">
      <c r="A94" s="134"/>
      <c r="B94" s="131"/>
      <c r="C94" s="131"/>
      <c r="D94" s="137"/>
      <c r="E94" s="131"/>
      <c r="F94" s="141"/>
      <c r="G94" s="143"/>
      <c r="H94" s="134"/>
      <c r="I94" s="31" t="s">
        <v>62</v>
      </c>
      <c r="J94" s="5" t="s">
        <v>9</v>
      </c>
      <c r="K94" s="2" t="s">
        <v>62</v>
      </c>
      <c r="L94" s="2" t="s">
        <v>62</v>
      </c>
      <c r="M94" s="119" t="s">
        <v>62</v>
      </c>
      <c r="N94" s="82">
        <f t="shared" si="3"/>
        <v>38</v>
      </c>
      <c r="O94" s="82">
        <f>+ROUND((C16*G93),0)</f>
        <v>38</v>
      </c>
    </row>
    <row r="95" spans="1:15" ht="108" customHeight="1">
      <c r="A95" s="16">
        <v>14</v>
      </c>
      <c r="B95" s="35" t="s">
        <v>127</v>
      </c>
      <c r="C95" s="48" t="s">
        <v>0</v>
      </c>
      <c r="D95" s="35" t="s">
        <v>58</v>
      </c>
      <c r="E95" s="47" t="s">
        <v>107</v>
      </c>
      <c r="F95" s="16" t="s">
        <v>4</v>
      </c>
      <c r="G95" s="17">
        <v>1</v>
      </c>
      <c r="H95" s="16" t="s">
        <v>18</v>
      </c>
      <c r="I95" s="31" t="s">
        <v>62</v>
      </c>
      <c r="J95" s="5" t="s">
        <v>68</v>
      </c>
      <c r="K95" s="2">
        <v>12</v>
      </c>
      <c r="L95" s="2" t="s">
        <v>62</v>
      </c>
      <c r="M95" s="119" t="s">
        <v>62</v>
      </c>
      <c r="N95" s="82">
        <f t="shared" si="3"/>
        <v>204</v>
      </c>
      <c r="O95" s="44">
        <f>C18*K95</f>
        <v>204</v>
      </c>
    </row>
    <row r="96" spans="1:15" ht="14.25" customHeight="1">
      <c r="A96" s="132">
        <v>15</v>
      </c>
      <c r="B96" s="129" t="s">
        <v>43</v>
      </c>
      <c r="C96" s="129" t="s">
        <v>145</v>
      </c>
      <c r="D96" s="135" t="s">
        <v>146</v>
      </c>
      <c r="E96" s="129" t="s">
        <v>109</v>
      </c>
      <c r="F96" s="132" t="s">
        <v>5</v>
      </c>
      <c r="G96" s="17">
        <v>0.1</v>
      </c>
      <c r="H96" s="132" t="s">
        <v>17</v>
      </c>
      <c r="I96" s="132" t="s">
        <v>99</v>
      </c>
      <c r="J96" s="5" t="s">
        <v>61</v>
      </c>
      <c r="K96" s="2">
        <v>1</v>
      </c>
      <c r="L96" s="2" t="s">
        <v>62</v>
      </c>
      <c r="M96" s="119" t="s">
        <v>62</v>
      </c>
      <c r="N96" s="82">
        <f t="shared" si="3"/>
        <v>0</v>
      </c>
      <c r="O96" s="27">
        <f>+(C26*1)*G96</f>
        <v>0.30000000000000004</v>
      </c>
    </row>
    <row r="97" spans="1:15">
      <c r="A97" s="133"/>
      <c r="B97" s="130"/>
      <c r="C97" s="130"/>
      <c r="D97" s="136"/>
      <c r="E97" s="130"/>
      <c r="F97" s="133"/>
      <c r="G97" s="63">
        <v>1</v>
      </c>
      <c r="H97" s="133"/>
      <c r="I97" s="134"/>
      <c r="J97" s="5" t="s">
        <v>9</v>
      </c>
      <c r="K97" s="2">
        <v>1</v>
      </c>
      <c r="L97" s="2" t="s">
        <v>62</v>
      </c>
      <c r="M97" s="119" t="s">
        <v>62</v>
      </c>
      <c r="N97" s="82">
        <f t="shared" si="3"/>
        <v>3</v>
      </c>
      <c r="O97" s="27">
        <f>+(C27*1)*G97</f>
        <v>3</v>
      </c>
    </row>
    <row r="98" spans="1:15">
      <c r="A98" s="133"/>
      <c r="B98" s="130"/>
      <c r="C98" s="130"/>
      <c r="D98" s="136"/>
      <c r="E98" s="130"/>
      <c r="F98" s="133"/>
      <c r="G98" s="17">
        <v>0.1</v>
      </c>
      <c r="H98" s="133"/>
      <c r="I98" s="132" t="s">
        <v>100</v>
      </c>
      <c r="J98" s="5" t="s">
        <v>61</v>
      </c>
      <c r="K98" s="2">
        <v>1</v>
      </c>
      <c r="L98" s="2" t="s">
        <v>62</v>
      </c>
      <c r="M98" s="119" t="s">
        <v>62</v>
      </c>
      <c r="N98" s="82">
        <f t="shared" si="3"/>
        <v>9</v>
      </c>
      <c r="O98" s="27">
        <f>+(C31*1)*G98</f>
        <v>8.6</v>
      </c>
    </row>
    <row r="99" spans="1:15">
      <c r="A99" s="133"/>
      <c r="B99" s="130"/>
      <c r="C99" s="130"/>
      <c r="D99" s="136"/>
      <c r="E99" s="130"/>
      <c r="F99" s="133"/>
      <c r="G99" s="17">
        <v>0.1</v>
      </c>
      <c r="H99" s="133"/>
      <c r="I99" s="134"/>
      <c r="J99" s="5" t="s">
        <v>9</v>
      </c>
      <c r="K99" s="2">
        <v>1</v>
      </c>
      <c r="L99" s="2" t="s">
        <v>62</v>
      </c>
      <c r="M99" s="119" t="s">
        <v>62</v>
      </c>
      <c r="N99" s="82">
        <f t="shared" si="3"/>
        <v>1</v>
      </c>
      <c r="O99" s="27">
        <f>+(C32*1)*G99</f>
        <v>1.3</v>
      </c>
    </row>
    <row r="100" spans="1:15">
      <c r="A100" s="133"/>
      <c r="B100" s="130"/>
      <c r="C100" s="130"/>
      <c r="D100" s="136"/>
      <c r="E100" s="130"/>
      <c r="F100" s="133"/>
      <c r="G100" s="17">
        <v>0.1</v>
      </c>
      <c r="H100" s="133"/>
      <c r="I100" s="132" t="s">
        <v>101</v>
      </c>
      <c r="J100" s="5" t="s">
        <v>61</v>
      </c>
      <c r="K100" s="2">
        <v>1</v>
      </c>
      <c r="L100" s="2" t="s">
        <v>62</v>
      </c>
      <c r="M100" s="119" t="s">
        <v>62</v>
      </c>
      <c r="N100" s="82">
        <f t="shared" si="3"/>
        <v>32</v>
      </c>
      <c r="O100" s="27">
        <f>+(C36*1)*G100</f>
        <v>32.200000000000003</v>
      </c>
    </row>
    <row r="101" spans="1:15">
      <c r="A101" s="133"/>
      <c r="B101" s="130"/>
      <c r="C101" s="130"/>
      <c r="D101" s="136"/>
      <c r="E101" s="130"/>
      <c r="F101" s="133"/>
      <c r="G101" s="17">
        <v>0.1</v>
      </c>
      <c r="H101" s="133"/>
      <c r="I101" s="134"/>
      <c r="J101" s="5" t="s">
        <v>9</v>
      </c>
      <c r="K101" s="2">
        <v>1</v>
      </c>
      <c r="L101" s="2" t="s">
        <v>62</v>
      </c>
      <c r="M101" s="119" t="s">
        <v>62</v>
      </c>
      <c r="N101" s="82">
        <f t="shared" si="3"/>
        <v>26</v>
      </c>
      <c r="O101" s="27">
        <f>+(C37*1)*G101</f>
        <v>26</v>
      </c>
    </row>
    <row r="102" spans="1:15">
      <c r="A102" s="133"/>
      <c r="B102" s="130"/>
      <c r="C102" s="130"/>
      <c r="D102" s="136"/>
      <c r="E102" s="130"/>
      <c r="F102" s="133"/>
      <c r="G102" s="17">
        <v>0.1</v>
      </c>
      <c r="H102" s="133"/>
      <c r="I102" s="132" t="s">
        <v>102</v>
      </c>
      <c r="J102" s="5" t="s">
        <v>61</v>
      </c>
      <c r="K102" s="2">
        <v>1</v>
      </c>
      <c r="L102" s="2" t="s">
        <v>62</v>
      </c>
      <c r="M102" s="119" t="s">
        <v>62</v>
      </c>
      <c r="N102" s="82">
        <f t="shared" si="3"/>
        <v>23</v>
      </c>
      <c r="O102" s="27">
        <f>+(C41*1)*G102</f>
        <v>22.5</v>
      </c>
    </row>
    <row r="103" spans="1:15" ht="42.75" customHeight="1">
      <c r="A103" s="134"/>
      <c r="B103" s="131"/>
      <c r="C103" s="131"/>
      <c r="D103" s="137"/>
      <c r="E103" s="131"/>
      <c r="F103" s="134"/>
      <c r="G103" s="17">
        <v>0.1</v>
      </c>
      <c r="H103" s="134"/>
      <c r="I103" s="134"/>
      <c r="J103" s="5" t="s">
        <v>9</v>
      </c>
      <c r="K103" s="2">
        <v>1</v>
      </c>
      <c r="L103" s="2" t="s">
        <v>62</v>
      </c>
      <c r="M103" s="119" t="s">
        <v>62</v>
      </c>
      <c r="N103" s="82">
        <f t="shared" si="3"/>
        <v>233</v>
      </c>
      <c r="O103" s="27">
        <f>+(C44*1)*G103</f>
        <v>233.20000000000002</v>
      </c>
    </row>
    <row r="104" spans="1:15" ht="14.25" customHeight="1">
      <c r="A104" s="132">
        <v>16</v>
      </c>
      <c r="B104" s="129" t="s">
        <v>44</v>
      </c>
      <c r="C104" s="129" t="s">
        <v>147</v>
      </c>
      <c r="D104" s="138" t="s">
        <v>45</v>
      </c>
      <c r="E104" s="126" t="s">
        <v>110</v>
      </c>
      <c r="F104" s="140" t="s">
        <v>5</v>
      </c>
      <c r="G104" s="17">
        <v>0.05</v>
      </c>
      <c r="H104" s="132" t="s">
        <v>17</v>
      </c>
      <c r="I104" s="132" t="s">
        <v>99</v>
      </c>
      <c r="J104" s="5" t="s">
        <v>61</v>
      </c>
      <c r="K104" s="2" t="s">
        <v>78</v>
      </c>
      <c r="L104" s="2" t="s">
        <v>62</v>
      </c>
      <c r="M104" s="119" t="s">
        <v>62</v>
      </c>
      <c r="N104" s="82">
        <f t="shared" si="3"/>
        <v>0</v>
      </c>
      <c r="O104" s="27">
        <f>+(C26*1)*G104</f>
        <v>0.15000000000000002</v>
      </c>
    </row>
    <row r="105" spans="1:15">
      <c r="A105" s="133"/>
      <c r="B105" s="130"/>
      <c r="C105" s="130"/>
      <c r="D105" s="139"/>
      <c r="E105" s="127"/>
      <c r="F105" s="140"/>
      <c r="G105" s="63">
        <v>1</v>
      </c>
      <c r="H105" s="133"/>
      <c r="I105" s="134"/>
      <c r="J105" s="5" t="s">
        <v>9</v>
      </c>
      <c r="K105" s="2" t="s">
        <v>78</v>
      </c>
      <c r="L105" s="2" t="s">
        <v>62</v>
      </c>
      <c r="M105" s="119" t="s">
        <v>62</v>
      </c>
      <c r="N105" s="82">
        <f t="shared" si="3"/>
        <v>3</v>
      </c>
      <c r="O105" s="27">
        <f>+(C27*1)*G105</f>
        <v>3</v>
      </c>
    </row>
    <row r="106" spans="1:15">
      <c r="A106" s="133"/>
      <c r="B106" s="130"/>
      <c r="C106" s="130"/>
      <c r="D106" s="139"/>
      <c r="E106" s="127"/>
      <c r="F106" s="140"/>
      <c r="G106" s="17">
        <v>0.05</v>
      </c>
      <c r="H106" s="133"/>
      <c r="I106" s="132" t="s">
        <v>100</v>
      </c>
      <c r="J106" s="5" t="s">
        <v>61</v>
      </c>
      <c r="K106" s="2" t="s">
        <v>78</v>
      </c>
      <c r="L106" s="2" t="s">
        <v>62</v>
      </c>
      <c r="M106" s="119" t="s">
        <v>62</v>
      </c>
      <c r="N106" s="82">
        <f t="shared" si="3"/>
        <v>4</v>
      </c>
      <c r="O106" s="27">
        <f>+(C31*1)*G106</f>
        <v>4.3</v>
      </c>
    </row>
    <row r="107" spans="1:15">
      <c r="A107" s="133"/>
      <c r="B107" s="130"/>
      <c r="C107" s="130"/>
      <c r="D107" s="139"/>
      <c r="E107" s="127"/>
      <c r="F107" s="140"/>
      <c r="G107" s="17">
        <v>0.05</v>
      </c>
      <c r="H107" s="133"/>
      <c r="I107" s="134"/>
      <c r="J107" s="5" t="s">
        <v>9</v>
      </c>
      <c r="K107" s="2" t="s">
        <v>78</v>
      </c>
      <c r="L107" s="2" t="s">
        <v>62</v>
      </c>
      <c r="M107" s="119" t="s">
        <v>62</v>
      </c>
      <c r="N107" s="82">
        <f t="shared" si="3"/>
        <v>1</v>
      </c>
      <c r="O107" s="27">
        <f>+(C32*1)*G107</f>
        <v>0.65</v>
      </c>
    </row>
    <row r="108" spans="1:15">
      <c r="A108" s="133"/>
      <c r="B108" s="130"/>
      <c r="C108" s="130"/>
      <c r="D108" s="139"/>
      <c r="E108" s="127"/>
      <c r="F108" s="140"/>
      <c r="G108" s="17">
        <v>0.05</v>
      </c>
      <c r="H108" s="133"/>
      <c r="I108" s="132" t="s">
        <v>101</v>
      </c>
      <c r="J108" s="5" t="s">
        <v>61</v>
      </c>
      <c r="K108" s="2" t="s">
        <v>78</v>
      </c>
      <c r="L108" s="2" t="s">
        <v>62</v>
      </c>
      <c r="M108" s="119" t="s">
        <v>62</v>
      </c>
      <c r="N108" s="82">
        <f t="shared" si="3"/>
        <v>16</v>
      </c>
      <c r="O108" s="27">
        <f>+(C36*1)*G108</f>
        <v>16.100000000000001</v>
      </c>
    </row>
    <row r="109" spans="1:15">
      <c r="A109" s="133"/>
      <c r="B109" s="130"/>
      <c r="C109" s="130"/>
      <c r="D109" s="139"/>
      <c r="E109" s="127"/>
      <c r="F109" s="140"/>
      <c r="G109" s="17">
        <v>0.05</v>
      </c>
      <c r="H109" s="133"/>
      <c r="I109" s="134"/>
      <c r="J109" s="5" t="s">
        <v>9</v>
      </c>
      <c r="K109" s="2" t="s">
        <v>78</v>
      </c>
      <c r="L109" s="2" t="s">
        <v>62</v>
      </c>
      <c r="M109" s="119" t="s">
        <v>62</v>
      </c>
      <c r="N109" s="82">
        <f t="shared" ref="N109:N172" si="4">+ROUND(O109,0)</f>
        <v>13</v>
      </c>
      <c r="O109" s="27">
        <f>+(C37*1)*G109</f>
        <v>13</v>
      </c>
    </row>
    <row r="110" spans="1:15">
      <c r="A110" s="133"/>
      <c r="B110" s="130"/>
      <c r="C110" s="130"/>
      <c r="D110" s="139"/>
      <c r="E110" s="127"/>
      <c r="F110" s="140"/>
      <c r="G110" s="17">
        <v>0.05</v>
      </c>
      <c r="H110" s="133"/>
      <c r="I110" s="132" t="s">
        <v>102</v>
      </c>
      <c r="J110" s="5" t="s">
        <v>61</v>
      </c>
      <c r="K110" s="2" t="s">
        <v>78</v>
      </c>
      <c r="L110" s="2" t="s">
        <v>62</v>
      </c>
      <c r="M110" s="119" t="s">
        <v>62</v>
      </c>
      <c r="N110" s="82">
        <f t="shared" si="4"/>
        <v>11</v>
      </c>
      <c r="O110" s="27">
        <f>+(C41*1)*G110</f>
        <v>11.25</v>
      </c>
    </row>
    <row r="111" spans="1:15">
      <c r="A111" s="133"/>
      <c r="B111" s="130"/>
      <c r="C111" s="130"/>
      <c r="D111" s="152"/>
      <c r="E111" s="128"/>
      <c r="F111" s="140"/>
      <c r="G111" s="17">
        <v>0.05</v>
      </c>
      <c r="H111" s="134"/>
      <c r="I111" s="134"/>
      <c r="J111" s="5" t="s">
        <v>9</v>
      </c>
      <c r="K111" s="2" t="s">
        <v>78</v>
      </c>
      <c r="L111" s="2" t="s">
        <v>62</v>
      </c>
      <c r="M111" s="119" t="s">
        <v>62</v>
      </c>
      <c r="N111" s="82">
        <f t="shared" si="4"/>
        <v>117</v>
      </c>
      <c r="O111" s="27">
        <f>+(C44*1)*G111</f>
        <v>116.60000000000001</v>
      </c>
    </row>
    <row r="112" spans="1:15" ht="14.25" customHeight="1">
      <c r="A112" s="133"/>
      <c r="B112" s="130"/>
      <c r="C112" s="130"/>
      <c r="D112" s="135" t="s">
        <v>148</v>
      </c>
      <c r="E112" s="126" t="s">
        <v>110</v>
      </c>
      <c r="F112" s="132" t="s">
        <v>5</v>
      </c>
      <c r="G112" s="17">
        <v>0.05</v>
      </c>
      <c r="H112" s="132" t="s">
        <v>17</v>
      </c>
      <c r="I112" s="132" t="s">
        <v>99</v>
      </c>
      <c r="J112" s="5" t="s">
        <v>61</v>
      </c>
      <c r="K112" s="2" t="s">
        <v>78</v>
      </c>
      <c r="L112" s="2" t="s">
        <v>62</v>
      </c>
      <c r="M112" s="119" t="s">
        <v>62</v>
      </c>
      <c r="N112" s="82">
        <f t="shared" si="4"/>
        <v>0</v>
      </c>
      <c r="O112" s="27">
        <f>+(C26*1)*G112</f>
        <v>0.15000000000000002</v>
      </c>
    </row>
    <row r="113" spans="1:15">
      <c r="A113" s="133"/>
      <c r="B113" s="130"/>
      <c r="C113" s="130"/>
      <c r="D113" s="136"/>
      <c r="E113" s="127"/>
      <c r="F113" s="133"/>
      <c r="G113" s="63">
        <v>1</v>
      </c>
      <c r="H113" s="133"/>
      <c r="I113" s="134"/>
      <c r="J113" s="5" t="s">
        <v>9</v>
      </c>
      <c r="K113" s="2" t="s">
        <v>78</v>
      </c>
      <c r="L113" s="2" t="s">
        <v>62</v>
      </c>
      <c r="M113" s="119" t="s">
        <v>62</v>
      </c>
      <c r="N113" s="82">
        <f t="shared" si="4"/>
        <v>3</v>
      </c>
      <c r="O113" s="27">
        <f>+(C27*1)*G113</f>
        <v>3</v>
      </c>
    </row>
    <row r="114" spans="1:15">
      <c r="A114" s="133"/>
      <c r="B114" s="130"/>
      <c r="C114" s="130"/>
      <c r="D114" s="136"/>
      <c r="E114" s="127"/>
      <c r="F114" s="133"/>
      <c r="G114" s="17">
        <v>0.05</v>
      </c>
      <c r="H114" s="133"/>
      <c r="I114" s="132" t="s">
        <v>100</v>
      </c>
      <c r="J114" s="5" t="s">
        <v>61</v>
      </c>
      <c r="K114" s="2" t="s">
        <v>78</v>
      </c>
      <c r="L114" s="2" t="s">
        <v>62</v>
      </c>
      <c r="M114" s="119" t="s">
        <v>62</v>
      </c>
      <c r="N114" s="82">
        <f t="shared" si="4"/>
        <v>4</v>
      </c>
      <c r="O114" s="27">
        <f>+(C31*1)*G114</f>
        <v>4.3</v>
      </c>
    </row>
    <row r="115" spans="1:15">
      <c r="A115" s="133"/>
      <c r="B115" s="130"/>
      <c r="C115" s="130"/>
      <c r="D115" s="136"/>
      <c r="E115" s="127"/>
      <c r="F115" s="133"/>
      <c r="G115" s="17">
        <v>0.05</v>
      </c>
      <c r="H115" s="133"/>
      <c r="I115" s="134"/>
      <c r="J115" s="5" t="s">
        <v>9</v>
      </c>
      <c r="K115" s="2" t="s">
        <v>78</v>
      </c>
      <c r="L115" s="2" t="s">
        <v>62</v>
      </c>
      <c r="M115" s="119" t="s">
        <v>62</v>
      </c>
      <c r="N115" s="82">
        <f t="shared" si="4"/>
        <v>1</v>
      </c>
      <c r="O115" s="27">
        <f>+(C32*1)*G115</f>
        <v>0.65</v>
      </c>
    </row>
    <row r="116" spans="1:15">
      <c r="A116" s="133"/>
      <c r="B116" s="130"/>
      <c r="C116" s="130"/>
      <c r="D116" s="136"/>
      <c r="E116" s="127"/>
      <c r="F116" s="133"/>
      <c r="G116" s="17">
        <v>0.05</v>
      </c>
      <c r="H116" s="133"/>
      <c r="I116" s="132" t="s">
        <v>101</v>
      </c>
      <c r="J116" s="5" t="s">
        <v>61</v>
      </c>
      <c r="K116" s="2" t="s">
        <v>78</v>
      </c>
      <c r="L116" s="2" t="s">
        <v>62</v>
      </c>
      <c r="M116" s="119" t="s">
        <v>62</v>
      </c>
      <c r="N116" s="82">
        <f t="shared" si="4"/>
        <v>16</v>
      </c>
      <c r="O116" s="27">
        <f>+(C36*1)*G116</f>
        <v>16.100000000000001</v>
      </c>
    </row>
    <row r="117" spans="1:15">
      <c r="A117" s="133"/>
      <c r="B117" s="130"/>
      <c r="C117" s="130"/>
      <c r="D117" s="136"/>
      <c r="E117" s="127"/>
      <c r="F117" s="133"/>
      <c r="G117" s="17">
        <v>0.05</v>
      </c>
      <c r="H117" s="133"/>
      <c r="I117" s="134"/>
      <c r="J117" s="5" t="s">
        <v>9</v>
      </c>
      <c r="K117" s="2" t="s">
        <v>78</v>
      </c>
      <c r="L117" s="2" t="s">
        <v>62</v>
      </c>
      <c r="M117" s="119" t="s">
        <v>62</v>
      </c>
      <c r="N117" s="82">
        <f t="shared" si="4"/>
        <v>13</v>
      </c>
      <c r="O117" s="27">
        <f>+(C37*1)*G117</f>
        <v>13</v>
      </c>
    </row>
    <row r="118" spans="1:15">
      <c r="A118" s="133"/>
      <c r="B118" s="130"/>
      <c r="C118" s="130"/>
      <c r="D118" s="136"/>
      <c r="E118" s="127"/>
      <c r="F118" s="133"/>
      <c r="G118" s="17">
        <v>0.05</v>
      </c>
      <c r="H118" s="133"/>
      <c r="I118" s="132" t="s">
        <v>102</v>
      </c>
      <c r="J118" s="5" t="s">
        <v>61</v>
      </c>
      <c r="K118" s="2" t="s">
        <v>78</v>
      </c>
      <c r="L118" s="2" t="s">
        <v>62</v>
      </c>
      <c r="M118" s="119" t="s">
        <v>62</v>
      </c>
      <c r="N118" s="82">
        <f t="shared" si="4"/>
        <v>11</v>
      </c>
      <c r="O118" s="27">
        <f>+(C41*1)*G118</f>
        <v>11.25</v>
      </c>
    </row>
    <row r="119" spans="1:15" ht="50.25" customHeight="1">
      <c r="A119" s="134"/>
      <c r="B119" s="131"/>
      <c r="C119" s="131"/>
      <c r="D119" s="137"/>
      <c r="E119" s="128"/>
      <c r="F119" s="134"/>
      <c r="G119" s="17">
        <v>0.05</v>
      </c>
      <c r="H119" s="134"/>
      <c r="I119" s="134" t="s">
        <v>102</v>
      </c>
      <c r="J119" s="5" t="s">
        <v>9</v>
      </c>
      <c r="K119" s="2" t="s">
        <v>78</v>
      </c>
      <c r="L119" s="2" t="s">
        <v>62</v>
      </c>
      <c r="M119" s="119" t="s">
        <v>62</v>
      </c>
      <c r="N119" s="82">
        <f t="shared" si="4"/>
        <v>117</v>
      </c>
      <c r="O119" s="27">
        <f>+(C44*1)*G119</f>
        <v>116.60000000000001</v>
      </c>
    </row>
    <row r="120" spans="1:15" ht="23.25" customHeight="1">
      <c r="A120" s="132">
        <v>17</v>
      </c>
      <c r="B120" s="129" t="s">
        <v>46</v>
      </c>
      <c r="C120" s="129" t="s">
        <v>47</v>
      </c>
      <c r="D120" s="138" t="s">
        <v>173</v>
      </c>
      <c r="E120" s="129" t="s">
        <v>119</v>
      </c>
      <c r="F120" s="132" t="s">
        <v>14</v>
      </c>
      <c r="G120" s="17">
        <v>0.5</v>
      </c>
      <c r="H120" s="132" t="s">
        <v>17</v>
      </c>
      <c r="I120" s="132" t="s">
        <v>99</v>
      </c>
      <c r="J120" s="5" t="s">
        <v>61</v>
      </c>
      <c r="K120" s="2">
        <v>2</v>
      </c>
      <c r="L120" s="2">
        <v>2</v>
      </c>
      <c r="M120" s="119">
        <v>50</v>
      </c>
      <c r="N120" s="82">
        <f t="shared" si="4"/>
        <v>1</v>
      </c>
      <c r="O120" s="27">
        <f>+((C26*7)*K120)/M120</f>
        <v>0.84</v>
      </c>
    </row>
    <row r="121" spans="1:15" ht="23.25" customHeight="1">
      <c r="A121" s="133"/>
      <c r="B121" s="130"/>
      <c r="C121" s="130"/>
      <c r="D121" s="139"/>
      <c r="E121" s="130"/>
      <c r="F121" s="133"/>
      <c r="G121" s="17">
        <v>0.5</v>
      </c>
      <c r="H121" s="133"/>
      <c r="I121" s="134"/>
      <c r="J121" s="5" t="s">
        <v>9</v>
      </c>
      <c r="K121" s="2">
        <v>2</v>
      </c>
      <c r="L121" s="2">
        <v>2</v>
      </c>
      <c r="M121" s="120">
        <v>7</v>
      </c>
      <c r="N121" s="82">
        <f t="shared" si="4"/>
        <v>6</v>
      </c>
      <c r="O121" s="27">
        <f>+((C27*7)*K121)/M121</f>
        <v>6</v>
      </c>
    </row>
    <row r="122" spans="1:15" ht="23.25" customHeight="1">
      <c r="A122" s="133"/>
      <c r="B122" s="130"/>
      <c r="C122" s="130"/>
      <c r="D122" s="139"/>
      <c r="E122" s="130"/>
      <c r="F122" s="133"/>
      <c r="G122" s="17">
        <v>0.5</v>
      </c>
      <c r="H122" s="133"/>
      <c r="I122" s="132" t="s">
        <v>100</v>
      </c>
      <c r="J122" s="5" t="s">
        <v>61</v>
      </c>
      <c r="K122" s="2">
        <v>2</v>
      </c>
      <c r="L122" s="2">
        <v>2</v>
      </c>
      <c r="M122" s="119">
        <v>50</v>
      </c>
      <c r="N122" s="82">
        <f t="shared" si="4"/>
        <v>17</v>
      </c>
      <c r="O122" s="27">
        <f>+((C31*5)*K122)/M122</f>
        <v>17.2</v>
      </c>
    </row>
    <row r="123" spans="1:15" ht="23.25" customHeight="1">
      <c r="A123" s="133"/>
      <c r="B123" s="130"/>
      <c r="C123" s="130"/>
      <c r="D123" s="139"/>
      <c r="E123" s="130"/>
      <c r="F123" s="133"/>
      <c r="G123" s="17">
        <v>0.5</v>
      </c>
      <c r="H123" s="133"/>
      <c r="I123" s="134"/>
      <c r="J123" s="5" t="s">
        <v>9</v>
      </c>
      <c r="K123" s="2">
        <v>2</v>
      </c>
      <c r="L123" s="2">
        <v>2</v>
      </c>
      <c r="M123" s="119">
        <v>50</v>
      </c>
      <c r="N123" s="82">
        <f t="shared" si="4"/>
        <v>3</v>
      </c>
      <c r="O123" s="27">
        <f>+((C32*5)*K123)/M123</f>
        <v>2.6</v>
      </c>
    </row>
    <row r="124" spans="1:15" ht="23.25" customHeight="1">
      <c r="A124" s="133"/>
      <c r="B124" s="130"/>
      <c r="C124" s="130"/>
      <c r="D124" s="139"/>
      <c r="E124" s="130"/>
      <c r="F124" s="133"/>
      <c r="G124" s="17">
        <v>0.5</v>
      </c>
      <c r="H124" s="133"/>
      <c r="I124" s="132" t="s">
        <v>101</v>
      </c>
      <c r="J124" s="5" t="s">
        <v>61</v>
      </c>
      <c r="K124" s="2">
        <v>2</v>
      </c>
      <c r="L124" s="2">
        <v>2</v>
      </c>
      <c r="M124" s="119">
        <v>50</v>
      </c>
      <c r="N124" s="82">
        <f t="shared" si="4"/>
        <v>39</v>
      </c>
      <c r="O124" s="27">
        <f>+((C36*3)*K124)/M124</f>
        <v>38.64</v>
      </c>
    </row>
    <row r="125" spans="1:15" ht="23.25" customHeight="1">
      <c r="A125" s="133"/>
      <c r="B125" s="130"/>
      <c r="C125" s="130"/>
      <c r="D125" s="139"/>
      <c r="E125" s="130"/>
      <c r="F125" s="133"/>
      <c r="G125" s="17">
        <v>0.5</v>
      </c>
      <c r="H125" s="133"/>
      <c r="I125" s="134"/>
      <c r="J125" s="5" t="s">
        <v>9</v>
      </c>
      <c r="K125" s="2">
        <v>2</v>
      </c>
      <c r="L125" s="2">
        <v>2</v>
      </c>
      <c r="M125" s="119">
        <v>50</v>
      </c>
      <c r="N125" s="82">
        <f t="shared" si="4"/>
        <v>31</v>
      </c>
      <c r="O125" s="27">
        <f>+((C37*3)*K125)/M125</f>
        <v>31.2</v>
      </c>
    </row>
    <row r="126" spans="1:15" ht="23.25" customHeight="1">
      <c r="A126" s="133"/>
      <c r="B126" s="130"/>
      <c r="C126" s="130"/>
      <c r="D126" s="139"/>
      <c r="E126" s="130"/>
      <c r="F126" s="133"/>
      <c r="G126" s="17">
        <v>0.5</v>
      </c>
      <c r="H126" s="133"/>
      <c r="I126" s="132" t="s">
        <v>102</v>
      </c>
      <c r="J126" s="5" t="s">
        <v>61</v>
      </c>
      <c r="K126" s="2">
        <v>1</v>
      </c>
      <c r="L126" s="2">
        <v>2</v>
      </c>
      <c r="M126" s="119">
        <v>50</v>
      </c>
      <c r="N126" s="82">
        <f t="shared" si="4"/>
        <v>5</v>
      </c>
      <c r="O126" s="27">
        <f>+((C41*1)*K126)/M126</f>
        <v>4.5</v>
      </c>
    </row>
    <row r="127" spans="1:15" ht="28.5" customHeight="1">
      <c r="A127" s="133"/>
      <c r="B127" s="130"/>
      <c r="C127" s="130"/>
      <c r="D127" s="139"/>
      <c r="E127" s="130"/>
      <c r="F127" s="133"/>
      <c r="G127" s="17">
        <v>0.5</v>
      </c>
      <c r="H127" s="134"/>
      <c r="I127" s="134" t="s">
        <v>102</v>
      </c>
      <c r="J127" s="5" t="s">
        <v>9</v>
      </c>
      <c r="K127" s="2">
        <v>1</v>
      </c>
      <c r="L127" s="2">
        <v>2</v>
      </c>
      <c r="M127" s="119">
        <v>50</v>
      </c>
      <c r="N127" s="82">
        <f t="shared" si="4"/>
        <v>47</v>
      </c>
      <c r="O127" s="27">
        <f>+((C44*1)*K127)/M127</f>
        <v>46.64</v>
      </c>
    </row>
    <row r="128" spans="1:15" ht="14.25" customHeight="1">
      <c r="A128" s="132">
        <v>18</v>
      </c>
      <c r="B128" s="129" t="s">
        <v>48</v>
      </c>
      <c r="C128" s="129" t="s">
        <v>49</v>
      </c>
      <c r="D128" s="135" t="s">
        <v>149</v>
      </c>
      <c r="E128" s="129" t="s">
        <v>120</v>
      </c>
      <c r="F128" s="132" t="s">
        <v>5</v>
      </c>
      <c r="G128" s="17">
        <v>0.3</v>
      </c>
      <c r="H128" s="132" t="s">
        <v>17</v>
      </c>
      <c r="I128" s="132" t="s">
        <v>99</v>
      </c>
      <c r="J128" s="5" t="s">
        <v>61</v>
      </c>
      <c r="K128" s="2">
        <v>1</v>
      </c>
      <c r="L128" s="2" t="s">
        <v>62</v>
      </c>
      <c r="M128" s="119" t="s">
        <v>62</v>
      </c>
      <c r="N128" s="82">
        <f t="shared" si="4"/>
        <v>1</v>
      </c>
      <c r="O128" s="27">
        <f>+(C26*G128)*K128</f>
        <v>0.89999999999999991</v>
      </c>
    </row>
    <row r="129" spans="1:15" ht="14.25" customHeight="1">
      <c r="A129" s="133"/>
      <c r="B129" s="130"/>
      <c r="C129" s="130"/>
      <c r="D129" s="136"/>
      <c r="E129" s="130"/>
      <c r="F129" s="133"/>
      <c r="G129" s="17">
        <v>0.3</v>
      </c>
      <c r="H129" s="133"/>
      <c r="I129" s="134"/>
      <c r="J129" s="5" t="s">
        <v>9</v>
      </c>
      <c r="K129" s="2">
        <v>1</v>
      </c>
      <c r="L129" s="2" t="s">
        <v>62</v>
      </c>
      <c r="M129" s="119" t="s">
        <v>62</v>
      </c>
      <c r="N129" s="82">
        <f t="shared" si="4"/>
        <v>1</v>
      </c>
      <c r="O129" s="27">
        <f>+(C27*G129)*K129</f>
        <v>0.89999999999999991</v>
      </c>
    </row>
    <row r="130" spans="1:15" ht="14.25" customHeight="1">
      <c r="A130" s="133"/>
      <c r="B130" s="130"/>
      <c r="C130" s="130"/>
      <c r="D130" s="136"/>
      <c r="E130" s="130"/>
      <c r="F130" s="133"/>
      <c r="G130" s="17">
        <v>0.3</v>
      </c>
      <c r="H130" s="133"/>
      <c r="I130" s="132" t="s">
        <v>100</v>
      </c>
      <c r="J130" s="5" t="s">
        <v>61</v>
      </c>
      <c r="K130" s="2">
        <v>1</v>
      </c>
      <c r="L130" s="2" t="s">
        <v>62</v>
      </c>
      <c r="M130" s="119" t="s">
        <v>62</v>
      </c>
      <c r="N130" s="82">
        <f t="shared" si="4"/>
        <v>26</v>
      </c>
      <c r="O130" s="27">
        <f>+(C31*G130)*K130</f>
        <v>25.8</v>
      </c>
    </row>
    <row r="131" spans="1:15" ht="14.25" customHeight="1">
      <c r="A131" s="133"/>
      <c r="B131" s="130"/>
      <c r="C131" s="130"/>
      <c r="D131" s="136"/>
      <c r="E131" s="130"/>
      <c r="F131" s="133"/>
      <c r="G131" s="17">
        <v>0.3</v>
      </c>
      <c r="H131" s="133"/>
      <c r="I131" s="134"/>
      <c r="J131" s="5" t="s">
        <v>9</v>
      </c>
      <c r="K131" s="2">
        <v>1</v>
      </c>
      <c r="L131" s="2" t="s">
        <v>62</v>
      </c>
      <c r="M131" s="119" t="s">
        <v>62</v>
      </c>
      <c r="N131" s="82">
        <f t="shared" si="4"/>
        <v>4</v>
      </c>
      <c r="O131" s="27">
        <f>+(C32*G131)*K131</f>
        <v>3.9</v>
      </c>
    </row>
    <row r="132" spans="1:15" ht="14.25" customHeight="1">
      <c r="A132" s="133"/>
      <c r="B132" s="130"/>
      <c r="C132" s="130"/>
      <c r="D132" s="136"/>
      <c r="E132" s="130"/>
      <c r="F132" s="133"/>
      <c r="G132" s="17">
        <v>0.3</v>
      </c>
      <c r="H132" s="133"/>
      <c r="I132" s="132" t="s">
        <v>101</v>
      </c>
      <c r="J132" s="5" t="s">
        <v>61</v>
      </c>
      <c r="K132" s="2">
        <v>1</v>
      </c>
      <c r="L132" s="2" t="s">
        <v>62</v>
      </c>
      <c r="M132" s="119" t="s">
        <v>62</v>
      </c>
      <c r="N132" s="82">
        <f t="shared" si="4"/>
        <v>97</v>
      </c>
      <c r="O132" s="27">
        <f>+(C36*G132)*K132</f>
        <v>96.6</v>
      </c>
    </row>
    <row r="133" spans="1:15" ht="14.25" customHeight="1">
      <c r="A133" s="133"/>
      <c r="B133" s="130"/>
      <c r="C133" s="130"/>
      <c r="D133" s="136"/>
      <c r="E133" s="130"/>
      <c r="F133" s="133"/>
      <c r="G133" s="17">
        <v>0.3</v>
      </c>
      <c r="H133" s="133"/>
      <c r="I133" s="134"/>
      <c r="J133" s="5" t="s">
        <v>9</v>
      </c>
      <c r="K133" s="2">
        <v>1</v>
      </c>
      <c r="L133" s="2" t="s">
        <v>62</v>
      </c>
      <c r="M133" s="119" t="s">
        <v>62</v>
      </c>
      <c r="N133" s="82">
        <f t="shared" si="4"/>
        <v>78</v>
      </c>
      <c r="O133" s="27">
        <f>+(C37*G133)*K133</f>
        <v>78</v>
      </c>
    </row>
    <row r="134" spans="1:15" ht="14.25" customHeight="1">
      <c r="A134" s="133"/>
      <c r="B134" s="130"/>
      <c r="C134" s="130"/>
      <c r="D134" s="136"/>
      <c r="E134" s="130"/>
      <c r="F134" s="133"/>
      <c r="G134" s="17">
        <v>0.3</v>
      </c>
      <c r="H134" s="133"/>
      <c r="I134" s="132" t="s">
        <v>102</v>
      </c>
      <c r="J134" s="5" t="s">
        <v>61</v>
      </c>
      <c r="K134" s="2">
        <v>1</v>
      </c>
      <c r="L134" s="2" t="s">
        <v>62</v>
      </c>
      <c r="M134" s="119" t="s">
        <v>62</v>
      </c>
      <c r="N134" s="82">
        <f t="shared" si="4"/>
        <v>68</v>
      </c>
      <c r="O134" s="27">
        <f>+(C41*G134)*K134</f>
        <v>67.5</v>
      </c>
    </row>
    <row r="135" spans="1:15" ht="15" customHeight="1">
      <c r="A135" s="133"/>
      <c r="B135" s="130"/>
      <c r="C135" s="130"/>
      <c r="D135" s="136"/>
      <c r="E135" s="130"/>
      <c r="F135" s="133"/>
      <c r="G135" s="17">
        <v>0.3</v>
      </c>
      <c r="H135" s="133"/>
      <c r="I135" s="134" t="s">
        <v>102</v>
      </c>
      <c r="J135" s="5" t="s">
        <v>9</v>
      </c>
      <c r="K135" s="2">
        <v>1</v>
      </c>
      <c r="L135" s="2" t="s">
        <v>62</v>
      </c>
      <c r="M135" s="119" t="s">
        <v>62</v>
      </c>
      <c r="N135" s="82">
        <f t="shared" si="4"/>
        <v>700</v>
      </c>
      <c r="O135" s="27">
        <f>+(C44*G135)*K135</f>
        <v>699.6</v>
      </c>
    </row>
    <row r="136" spans="1:15" ht="14.25" customHeight="1">
      <c r="A136" s="133"/>
      <c r="B136" s="130"/>
      <c r="C136" s="130"/>
      <c r="D136" s="136"/>
      <c r="E136" s="129" t="s">
        <v>121</v>
      </c>
      <c r="F136" s="132" t="s">
        <v>5</v>
      </c>
      <c r="G136" s="17">
        <v>0.3</v>
      </c>
      <c r="H136" s="132" t="s">
        <v>17</v>
      </c>
      <c r="I136" s="132" t="s">
        <v>99</v>
      </c>
      <c r="J136" s="5" t="s">
        <v>61</v>
      </c>
      <c r="K136" s="2">
        <v>1</v>
      </c>
      <c r="L136" s="2" t="s">
        <v>62</v>
      </c>
      <c r="M136" s="119" t="s">
        <v>62</v>
      </c>
      <c r="N136" s="82">
        <f t="shared" si="4"/>
        <v>1</v>
      </c>
      <c r="O136" s="27">
        <f>+(C26*G136)*K136</f>
        <v>0.89999999999999991</v>
      </c>
    </row>
    <row r="137" spans="1:15" ht="14.25" customHeight="1">
      <c r="A137" s="133"/>
      <c r="B137" s="130"/>
      <c r="C137" s="130"/>
      <c r="D137" s="136"/>
      <c r="E137" s="130"/>
      <c r="F137" s="133"/>
      <c r="G137" s="63">
        <v>1</v>
      </c>
      <c r="H137" s="133"/>
      <c r="I137" s="134"/>
      <c r="J137" s="5" t="s">
        <v>9</v>
      </c>
      <c r="K137" s="2">
        <v>1</v>
      </c>
      <c r="L137" s="2" t="s">
        <v>62</v>
      </c>
      <c r="M137" s="119" t="s">
        <v>62</v>
      </c>
      <c r="N137" s="82">
        <f t="shared" si="4"/>
        <v>3</v>
      </c>
      <c r="O137" s="27">
        <f>+(C27*G137)*K137</f>
        <v>3</v>
      </c>
    </row>
    <row r="138" spans="1:15" ht="14.25" customHeight="1">
      <c r="A138" s="133"/>
      <c r="B138" s="130"/>
      <c r="C138" s="130"/>
      <c r="D138" s="136"/>
      <c r="E138" s="130"/>
      <c r="F138" s="133"/>
      <c r="G138" s="17">
        <v>0.3</v>
      </c>
      <c r="H138" s="133"/>
      <c r="I138" s="132" t="s">
        <v>100</v>
      </c>
      <c r="J138" s="5" t="s">
        <v>61</v>
      </c>
      <c r="K138" s="2">
        <v>1</v>
      </c>
      <c r="L138" s="2" t="s">
        <v>62</v>
      </c>
      <c r="M138" s="119" t="s">
        <v>62</v>
      </c>
      <c r="N138" s="82">
        <f t="shared" si="4"/>
        <v>26</v>
      </c>
      <c r="O138" s="27">
        <f>+(C31*G138)*K138</f>
        <v>25.8</v>
      </c>
    </row>
    <row r="139" spans="1:15" ht="14.25" customHeight="1">
      <c r="A139" s="133"/>
      <c r="B139" s="130"/>
      <c r="C139" s="130"/>
      <c r="D139" s="136"/>
      <c r="E139" s="130"/>
      <c r="F139" s="133"/>
      <c r="G139" s="17">
        <v>0.3</v>
      </c>
      <c r="H139" s="133"/>
      <c r="I139" s="134"/>
      <c r="J139" s="5" t="s">
        <v>9</v>
      </c>
      <c r="K139" s="2">
        <v>1</v>
      </c>
      <c r="L139" s="2" t="s">
        <v>62</v>
      </c>
      <c r="M139" s="119" t="s">
        <v>62</v>
      </c>
      <c r="N139" s="82">
        <f t="shared" si="4"/>
        <v>4</v>
      </c>
      <c r="O139" s="27">
        <f>+(C32*G139)*K139</f>
        <v>3.9</v>
      </c>
    </row>
    <row r="140" spans="1:15" ht="14.25" customHeight="1">
      <c r="A140" s="133"/>
      <c r="B140" s="130"/>
      <c r="C140" s="130"/>
      <c r="D140" s="136"/>
      <c r="E140" s="130"/>
      <c r="F140" s="133"/>
      <c r="G140" s="17">
        <v>0.3</v>
      </c>
      <c r="H140" s="133"/>
      <c r="I140" s="132" t="s">
        <v>101</v>
      </c>
      <c r="J140" s="5" t="s">
        <v>61</v>
      </c>
      <c r="K140" s="2">
        <v>1</v>
      </c>
      <c r="L140" s="2" t="s">
        <v>62</v>
      </c>
      <c r="M140" s="119" t="s">
        <v>62</v>
      </c>
      <c r="N140" s="82">
        <f t="shared" si="4"/>
        <v>97</v>
      </c>
      <c r="O140" s="27">
        <f>+(C36*G140)*K140</f>
        <v>96.6</v>
      </c>
    </row>
    <row r="141" spans="1:15" ht="14.25" customHeight="1">
      <c r="A141" s="133"/>
      <c r="B141" s="130"/>
      <c r="C141" s="130"/>
      <c r="D141" s="136"/>
      <c r="E141" s="130"/>
      <c r="F141" s="133"/>
      <c r="G141" s="17">
        <v>0.3</v>
      </c>
      <c r="H141" s="133"/>
      <c r="I141" s="134"/>
      <c r="J141" s="5" t="s">
        <v>9</v>
      </c>
      <c r="K141" s="2">
        <v>1</v>
      </c>
      <c r="L141" s="2" t="s">
        <v>62</v>
      </c>
      <c r="M141" s="119" t="s">
        <v>62</v>
      </c>
      <c r="N141" s="82">
        <f t="shared" si="4"/>
        <v>78</v>
      </c>
      <c r="O141" s="27">
        <f>+(C37*G141)*K141</f>
        <v>78</v>
      </c>
    </row>
    <row r="142" spans="1:15" ht="14.25" customHeight="1">
      <c r="A142" s="133"/>
      <c r="B142" s="130"/>
      <c r="C142" s="130"/>
      <c r="D142" s="136"/>
      <c r="E142" s="130"/>
      <c r="F142" s="133"/>
      <c r="G142" s="17">
        <v>0.3</v>
      </c>
      <c r="H142" s="133"/>
      <c r="I142" s="132" t="s">
        <v>102</v>
      </c>
      <c r="J142" s="5" t="s">
        <v>61</v>
      </c>
      <c r="K142" s="2">
        <v>1</v>
      </c>
      <c r="L142" s="2" t="s">
        <v>62</v>
      </c>
      <c r="M142" s="119" t="s">
        <v>62</v>
      </c>
      <c r="N142" s="82">
        <f t="shared" si="4"/>
        <v>68</v>
      </c>
      <c r="O142" s="27">
        <f>+(C41*G142)*K142</f>
        <v>67.5</v>
      </c>
    </row>
    <row r="143" spans="1:15" ht="15" customHeight="1">
      <c r="A143" s="134"/>
      <c r="B143" s="131"/>
      <c r="C143" s="131"/>
      <c r="D143" s="137"/>
      <c r="E143" s="130"/>
      <c r="F143" s="133"/>
      <c r="G143" s="17">
        <v>0.3</v>
      </c>
      <c r="H143" s="133"/>
      <c r="I143" s="134" t="s">
        <v>102</v>
      </c>
      <c r="J143" s="5" t="s">
        <v>9</v>
      </c>
      <c r="K143" s="2">
        <v>1</v>
      </c>
      <c r="L143" s="2" t="s">
        <v>62</v>
      </c>
      <c r="M143" s="119" t="s">
        <v>62</v>
      </c>
      <c r="N143" s="82">
        <f t="shared" si="4"/>
        <v>700</v>
      </c>
      <c r="O143" s="27">
        <f>+(C44*G143)*K143</f>
        <v>699.6</v>
      </c>
    </row>
    <row r="144" spans="1:15" ht="14.25" customHeight="1">
      <c r="A144" s="132">
        <v>19</v>
      </c>
      <c r="B144" s="129" t="s">
        <v>50</v>
      </c>
      <c r="C144" s="126" t="s">
        <v>175</v>
      </c>
      <c r="D144" s="138" t="s">
        <v>174</v>
      </c>
      <c r="E144" s="129" t="s">
        <v>108</v>
      </c>
      <c r="F144" s="132" t="s">
        <v>5</v>
      </c>
      <c r="G144" s="17">
        <v>0.2</v>
      </c>
      <c r="H144" s="132" t="s">
        <v>17</v>
      </c>
      <c r="I144" s="132" t="s">
        <v>99</v>
      </c>
      <c r="J144" s="5" t="s">
        <v>61</v>
      </c>
      <c r="K144" s="2">
        <v>1</v>
      </c>
      <c r="L144" s="2" t="s">
        <v>62</v>
      </c>
      <c r="M144" s="119" t="s">
        <v>62</v>
      </c>
      <c r="N144" s="82">
        <f t="shared" si="4"/>
        <v>1</v>
      </c>
      <c r="O144" s="27">
        <f>+(C26*G144)*K144</f>
        <v>0.60000000000000009</v>
      </c>
    </row>
    <row r="145" spans="1:15">
      <c r="A145" s="133"/>
      <c r="B145" s="130"/>
      <c r="C145" s="127"/>
      <c r="D145" s="139"/>
      <c r="E145" s="130"/>
      <c r="F145" s="133"/>
      <c r="G145" s="63">
        <v>1</v>
      </c>
      <c r="H145" s="133"/>
      <c r="I145" s="134"/>
      <c r="J145" s="5" t="s">
        <v>9</v>
      </c>
      <c r="K145" s="2">
        <v>1</v>
      </c>
      <c r="L145" s="2" t="s">
        <v>62</v>
      </c>
      <c r="M145" s="119" t="s">
        <v>62</v>
      </c>
      <c r="N145" s="82">
        <f t="shared" si="4"/>
        <v>3</v>
      </c>
      <c r="O145" s="27">
        <f>+(C27*G145)*K145</f>
        <v>3</v>
      </c>
    </row>
    <row r="146" spans="1:15">
      <c r="A146" s="133"/>
      <c r="B146" s="130"/>
      <c r="C146" s="127"/>
      <c r="D146" s="139"/>
      <c r="E146" s="130"/>
      <c r="F146" s="133"/>
      <c r="G146" s="17">
        <v>0.2</v>
      </c>
      <c r="H146" s="133"/>
      <c r="I146" s="132" t="s">
        <v>100</v>
      </c>
      <c r="J146" s="5" t="s">
        <v>61</v>
      </c>
      <c r="K146" s="2">
        <v>1</v>
      </c>
      <c r="L146" s="2" t="s">
        <v>62</v>
      </c>
      <c r="M146" s="119" t="s">
        <v>62</v>
      </c>
      <c r="N146" s="82">
        <f t="shared" si="4"/>
        <v>17</v>
      </c>
      <c r="O146" s="27">
        <f>+(C31*G146)*K146</f>
        <v>17.2</v>
      </c>
    </row>
    <row r="147" spans="1:15">
      <c r="A147" s="133"/>
      <c r="B147" s="130"/>
      <c r="C147" s="127"/>
      <c r="D147" s="139"/>
      <c r="E147" s="130"/>
      <c r="F147" s="133"/>
      <c r="G147" s="17">
        <v>0.2</v>
      </c>
      <c r="H147" s="133"/>
      <c r="I147" s="134"/>
      <c r="J147" s="5" t="s">
        <v>9</v>
      </c>
      <c r="K147" s="2">
        <v>1</v>
      </c>
      <c r="L147" s="2" t="s">
        <v>62</v>
      </c>
      <c r="M147" s="119" t="s">
        <v>62</v>
      </c>
      <c r="N147" s="82">
        <f t="shared" si="4"/>
        <v>3</v>
      </c>
      <c r="O147" s="27">
        <f>+(C32*G147)*K147</f>
        <v>2.6</v>
      </c>
    </row>
    <row r="148" spans="1:15">
      <c r="A148" s="133"/>
      <c r="B148" s="130"/>
      <c r="C148" s="127"/>
      <c r="D148" s="139"/>
      <c r="E148" s="130"/>
      <c r="F148" s="133"/>
      <c r="G148" s="17">
        <v>0.2</v>
      </c>
      <c r="H148" s="133"/>
      <c r="I148" s="132" t="s">
        <v>101</v>
      </c>
      <c r="J148" s="5" t="s">
        <v>61</v>
      </c>
      <c r="K148" s="2">
        <v>1</v>
      </c>
      <c r="L148" s="2" t="s">
        <v>62</v>
      </c>
      <c r="M148" s="119" t="s">
        <v>62</v>
      </c>
      <c r="N148" s="82">
        <f t="shared" si="4"/>
        <v>64</v>
      </c>
      <c r="O148" s="27">
        <f>+(C36*G148)*K148</f>
        <v>64.400000000000006</v>
      </c>
    </row>
    <row r="149" spans="1:15">
      <c r="A149" s="133"/>
      <c r="B149" s="130"/>
      <c r="C149" s="127"/>
      <c r="D149" s="139"/>
      <c r="E149" s="130"/>
      <c r="F149" s="133"/>
      <c r="G149" s="17">
        <v>0.2</v>
      </c>
      <c r="H149" s="133"/>
      <c r="I149" s="134"/>
      <c r="J149" s="5" t="s">
        <v>9</v>
      </c>
      <c r="K149" s="2">
        <v>1</v>
      </c>
      <c r="L149" s="2" t="s">
        <v>62</v>
      </c>
      <c r="M149" s="119" t="s">
        <v>62</v>
      </c>
      <c r="N149" s="82">
        <f t="shared" si="4"/>
        <v>52</v>
      </c>
      <c r="O149" s="27">
        <f>+(C37*G149)*K149</f>
        <v>52</v>
      </c>
    </row>
    <row r="150" spans="1:15">
      <c r="A150" s="133"/>
      <c r="B150" s="130"/>
      <c r="C150" s="127"/>
      <c r="D150" s="139"/>
      <c r="E150" s="130"/>
      <c r="F150" s="133"/>
      <c r="G150" s="17">
        <v>0.2</v>
      </c>
      <c r="H150" s="133"/>
      <c r="I150" s="132" t="s">
        <v>102</v>
      </c>
      <c r="J150" s="5" t="s">
        <v>61</v>
      </c>
      <c r="K150" s="2">
        <v>1</v>
      </c>
      <c r="L150" s="2" t="s">
        <v>62</v>
      </c>
      <c r="M150" s="119" t="s">
        <v>62</v>
      </c>
      <c r="N150" s="82">
        <f t="shared" si="4"/>
        <v>45</v>
      </c>
      <c r="O150" s="27">
        <f>+(C41*G150)*K150</f>
        <v>45</v>
      </c>
    </row>
    <row r="151" spans="1:15">
      <c r="A151" s="134"/>
      <c r="B151" s="131"/>
      <c r="C151" s="128"/>
      <c r="D151" s="152"/>
      <c r="E151" s="131"/>
      <c r="F151" s="134"/>
      <c r="G151" s="17">
        <v>0.2</v>
      </c>
      <c r="H151" s="134"/>
      <c r="I151" s="134" t="s">
        <v>102</v>
      </c>
      <c r="J151" s="5" t="s">
        <v>9</v>
      </c>
      <c r="K151" s="2">
        <v>1</v>
      </c>
      <c r="L151" s="2" t="s">
        <v>62</v>
      </c>
      <c r="M151" s="119" t="s">
        <v>62</v>
      </c>
      <c r="N151" s="82">
        <f t="shared" si="4"/>
        <v>466</v>
      </c>
      <c r="O151" s="27">
        <f>+(C44*G151)*K151</f>
        <v>466.40000000000003</v>
      </c>
    </row>
    <row r="152" spans="1:15" ht="14.25" customHeight="1">
      <c r="A152" s="132">
        <v>20</v>
      </c>
      <c r="B152" s="129" t="s">
        <v>51</v>
      </c>
      <c r="C152" s="126" t="s">
        <v>176</v>
      </c>
      <c r="D152" s="135" t="s">
        <v>125</v>
      </c>
      <c r="E152" s="129" t="s">
        <v>93</v>
      </c>
      <c r="F152" s="140" t="s">
        <v>15</v>
      </c>
      <c r="G152" s="46">
        <v>0.1</v>
      </c>
      <c r="H152" s="140" t="s">
        <v>17</v>
      </c>
      <c r="I152" s="132" t="s">
        <v>99</v>
      </c>
      <c r="J152" s="5" t="s">
        <v>61</v>
      </c>
      <c r="K152" s="2">
        <v>1</v>
      </c>
      <c r="L152" s="2" t="s">
        <v>62</v>
      </c>
      <c r="M152" s="119" t="s">
        <v>62</v>
      </c>
      <c r="N152" s="82">
        <f t="shared" si="4"/>
        <v>2</v>
      </c>
      <c r="O152" s="27">
        <f>+(C26*G152)*6</f>
        <v>1.8000000000000003</v>
      </c>
    </row>
    <row r="153" spans="1:15">
      <c r="A153" s="133"/>
      <c r="B153" s="130"/>
      <c r="C153" s="127"/>
      <c r="D153" s="136"/>
      <c r="E153" s="130"/>
      <c r="F153" s="140"/>
      <c r="G153" s="46">
        <v>0.1</v>
      </c>
      <c r="H153" s="140"/>
      <c r="I153" s="134"/>
      <c r="J153" s="5" t="s">
        <v>9</v>
      </c>
      <c r="K153" s="2">
        <v>1</v>
      </c>
      <c r="L153" s="2" t="s">
        <v>62</v>
      </c>
      <c r="M153" s="119" t="s">
        <v>62</v>
      </c>
      <c r="N153" s="82">
        <f t="shared" si="4"/>
        <v>2</v>
      </c>
      <c r="O153" s="27">
        <f>+(C27*G153)*6</f>
        <v>1.8000000000000003</v>
      </c>
    </row>
    <row r="154" spans="1:15">
      <c r="A154" s="133"/>
      <c r="B154" s="130"/>
      <c r="C154" s="127"/>
      <c r="D154" s="136"/>
      <c r="E154" s="130"/>
      <c r="F154" s="140"/>
      <c r="G154" s="46">
        <v>0.1</v>
      </c>
      <c r="H154" s="140"/>
      <c r="I154" s="132" t="s">
        <v>100</v>
      </c>
      <c r="J154" s="5" t="s">
        <v>61</v>
      </c>
      <c r="K154" s="2">
        <v>1</v>
      </c>
      <c r="L154" s="2" t="s">
        <v>62</v>
      </c>
      <c r="M154" s="119" t="s">
        <v>62</v>
      </c>
      <c r="N154" s="82">
        <f t="shared" si="4"/>
        <v>52</v>
      </c>
      <c r="O154" s="27">
        <f>+(C31*G154)*6</f>
        <v>51.599999999999994</v>
      </c>
    </row>
    <row r="155" spans="1:15">
      <c r="A155" s="133"/>
      <c r="B155" s="130"/>
      <c r="C155" s="127"/>
      <c r="D155" s="136"/>
      <c r="E155" s="130"/>
      <c r="F155" s="140"/>
      <c r="G155" s="46">
        <v>0.1</v>
      </c>
      <c r="H155" s="140"/>
      <c r="I155" s="134"/>
      <c r="J155" s="5" t="s">
        <v>9</v>
      </c>
      <c r="K155" s="2">
        <v>1</v>
      </c>
      <c r="L155" s="2" t="s">
        <v>62</v>
      </c>
      <c r="M155" s="119" t="s">
        <v>62</v>
      </c>
      <c r="N155" s="82">
        <f t="shared" si="4"/>
        <v>8</v>
      </c>
      <c r="O155" s="27">
        <f>+(C32*G155)*6</f>
        <v>7.8000000000000007</v>
      </c>
    </row>
    <row r="156" spans="1:15">
      <c r="A156" s="133"/>
      <c r="B156" s="130"/>
      <c r="C156" s="127"/>
      <c r="D156" s="136"/>
      <c r="E156" s="130"/>
      <c r="F156" s="140"/>
      <c r="G156" s="46">
        <v>0.1</v>
      </c>
      <c r="H156" s="140"/>
      <c r="I156" s="132" t="s">
        <v>101</v>
      </c>
      <c r="J156" s="5" t="s">
        <v>61</v>
      </c>
      <c r="K156" s="2">
        <v>1</v>
      </c>
      <c r="L156" s="2" t="s">
        <v>62</v>
      </c>
      <c r="M156" s="119" t="s">
        <v>62</v>
      </c>
      <c r="N156" s="82">
        <f t="shared" si="4"/>
        <v>193</v>
      </c>
      <c r="O156" s="27">
        <f>+(C36*G156)*6</f>
        <v>193.20000000000002</v>
      </c>
    </row>
    <row r="157" spans="1:15">
      <c r="A157" s="133"/>
      <c r="B157" s="130"/>
      <c r="C157" s="127"/>
      <c r="D157" s="136"/>
      <c r="E157" s="130"/>
      <c r="F157" s="140"/>
      <c r="G157" s="46">
        <v>0.1</v>
      </c>
      <c r="H157" s="140"/>
      <c r="I157" s="134"/>
      <c r="J157" s="5" t="s">
        <v>9</v>
      </c>
      <c r="K157" s="2">
        <v>1</v>
      </c>
      <c r="L157" s="2" t="s">
        <v>62</v>
      </c>
      <c r="M157" s="119" t="s">
        <v>62</v>
      </c>
      <c r="N157" s="82">
        <f t="shared" si="4"/>
        <v>156</v>
      </c>
      <c r="O157" s="27">
        <f>+(C37*G157)*6</f>
        <v>156</v>
      </c>
    </row>
    <row r="158" spans="1:15">
      <c r="A158" s="133"/>
      <c r="B158" s="130"/>
      <c r="C158" s="127"/>
      <c r="D158" s="136"/>
      <c r="E158" s="130"/>
      <c r="F158" s="140"/>
      <c r="G158" s="46">
        <v>0.1</v>
      </c>
      <c r="H158" s="140"/>
      <c r="I158" s="132" t="s">
        <v>102</v>
      </c>
      <c r="J158" s="5" t="s">
        <v>61</v>
      </c>
      <c r="K158" s="2">
        <v>1</v>
      </c>
      <c r="L158" s="2" t="s">
        <v>62</v>
      </c>
      <c r="M158" s="119" t="s">
        <v>62</v>
      </c>
      <c r="N158" s="82">
        <f t="shared" si="4"/>
        <v>135</v>
      </c>
      <c r="O158" s="27">
        <f>+(C41*G158)*6</f>
        <v>135</v>
      </c>
    </row>
    <row r="159" spans="1:15">
      <c r="A159" s="133"/>
      <c r="B159" s="130"/>
      <c r="C159" s="127"/>
      <c r="D159" s="137"/>
      <c r="E159" s="131"/>
      <c r="F159" s="140"/>
      <c r="G159" s="46">
        <v>0.1</v>
      </c>
      <c r="H159" s="140"/>
      <c r="I159" s="134"/>
      <c r="J159" s="5" t="s">
        <v>9</v>
      </c>
      <c r="K159" s="2">
        <v>1</v>
      </c>
      <c r="L159" s="2" t="s">
        <v>62</v>
      </c>
      <c r="M159" s="119" t="s">
        <v>62</v>
      </c>
      <c r="N159" s="82">
        <f t="shared" si="4"/>
        <v>1399</v>
      </c>
      <c r="O159" s="27">
        <f>+(C44*G159)*6</f>
        <v>1399.2</v>
      </c>
    </row>
    <row r="160" spans="1:15" ht="14.25" customHeight="1">
      <c r="A160" s="133"/>
      <c r="B160" s="130"/>
      <c r="C160" s="127"/>
      <c r="D160" s="129" t="s">
        <v>52</v>
      </c>
      <c r="E160" s="129" t="s">
        <v>93</v>
      </c>
      <c r="F160" s="132" t="s">
        <v>15</v>
      </c>
      <c r="G160" s="46">
        <v>0.1</v>
      </c>
      <c r="H160" s="140" t="s">
        <v>17</v>
      </c>
      <c r="I160" s="132" t="s">
        <v>99</v>
      </c>
      <c r="J160" s="5" t="s">
        <v>61</v>
      </c>
      <c r="K160" s="2">
        <v>1</v>
      </c>
      <c r="L160" s="2" t="s">
        <v>62</v>
      </c>
      <c r="M160" s="119" t="s">
        <v>62</v>
      </c>
      <c r="N160" s="82">
        <f t="shared" si="4"/>
        <v>3</v>
      </c>
      <c r="O160" s="27">
        <f>+(C26*G160)*10</f>
        <v>3.0000000000000004</v>
      </c>
    </row>
    <row r="161" spans="1:15">
      <c r="A161" s="133"/>
      <c r="B161" s="130"/>
      <c r="C161" s="127"/>
      <c r="D161" s="130"/>
      <c r="E161" s="130"/>
      <c r="F161" s="133"/>
      <c r="G161" s="46">
        <v>0.1</v>
      </c>
      <c r="H161" s="140"/>
      <c r="I161" s="134"/>
      <c r="J161" s="5" t="s">
        <v>9</v>
      </c>
      <c r="K161" s="2">
        <v>1</v>
      </c>
      <c r="L161" s="2" t="s">
        <v>62</v>
      </c>
      <c r="M161" s="119" t="s">
        <v>62</v>
      </c>
      <c r="N161" s="82">
        <f t="shared" si="4"/>
        <v>3</v>
      </c>
      <c r="O161" s="27">
        <f>+(C27*G161)*10</f>
        <v>3.0000000000000004</v>
      </c>
    </row>
    <row r="162" spans="1:15">
      <c r="A162" s="133"/>
      <c r="B162" s="130"/>
      <c r="C162" s="127"/>
      <c r="D162" s="130"/>
      <c r="E162" s="130"/>
      <c r="F162" s="133"/>
      <c r="G162" s="46">
        <v>0.1</v>
      </c>
      <c r="H162" s="140"/>
      <c r="I162" s="132" t="s">
        <v>100</v>
      </c>
      <c r="J162" s="5" t="s">
        <v>61</v>
      </c>
      <c r="K162" s="2">
        <v>1</v>
      </c>
      <c r="L162" s="2" t="s">
        <v>62</v>
      </c>
      <c r="M162" s="119" t="s">
        <v>62</v>
      </c>
      <c r="N162" s="82">
        <f t="shared" si="4"/>
        <v>86</v>
      </c>
      <c r="O162" s="27">
        <f>+(C31*G162)*10</f>
        <v>86</v>
      </c>
    </row>
    <row r="163" spans="1:15">
      <c r="A163" s="133"/>
      <c r="B163" s="130"/>
      <c r="C163" s="127"/>
      <c r="D163" s="130"/>
      <c r="E163" s="130"/>
      <c r="F163" s="133"/>
      <c r="G163" s="46">
        <v>0.1</v>
      </c>
      <c r="H163" s="140"/>
      <c r="I163" s="134"/>
      <c r="J163" s="5" t="s">
        <v>9</v>
      </c>
      <c r="K163" s="2">
        <v>1</v>
      </c>
      <c r="L163" s="2" t="s">
        <v>62</v>
      </c>
      <c r="M163" s="119" t="s">
        <v>62</v>
      </c>
      <c r="N163" s="82">
        <f t="shared" si="4"/>
        <v>13</v>
      </c>
      <c r="O163" s="27">
        <f>+(C32*G163)*10</f>
        <v>13</v>
      </c>
    </row>
    <row r="164" spans="1:15">
      <c r="A164" s="133"/>
      <c r="B164" s="130"/>
      <c r="C164" s="127"/>
      <c r="D164" s="130"/>
      <c r="E164" s="130"/>
      <c r="F164" s="133"/>
      <c r="G164" s="46">
        <v>0.1</v>
      </c>
      <c r="H164" s="140"/>
      <c r="I164" s="132" t="s">
        <v>101</v>
      </c>
      <c r="J164" s="5" t="s">
        <v>61</v>
      </c>
      <c r="K164" s="2">
        <v>1</v>
      </c>
      <c r="L164" s="2" t="s">
        <v>62</v>
      </c>
      <c r="M164" s="119" t="s">
        <v>62</v>
      </c>
      <c r="N164" s="82">
        <f t="shared" si="4"/>
        <v>322</v>
      </c>
      <c r="O164" s="27">
        <f>+(C36*G164)*10</f>
        <v>322</v>
      </c>
    </row>
    <row r="165" spans="1:15">
      <c r="A165" s="133"/>
      <c r="B165" s="130"/>
      <c r="C165" s="127"/>
      <c r="D165" s="130"/>
      <c r="E165" s="130"/>
      <c r="F165" s="133"/>
      <c r="G165" s="46">
        <v>0.1</v>
      </c>
      <c r="H165" s="140"/>
      <c r="I165" s="134"/>
      <c r="J165" s="5" t="s">
        <v>9</v>
      </c>
      <c r="K165" s="2">
        <v>1</v>
      </c>
      <c r="L165" s="2" t="s">
        <v>62</v>
      </c>
      <c r="M165" s="119" t="s">
        <v>62</v>
      </c>
      <c r="N165" s="82">
        <f t="shared" si="4"/>
        <v>260</v>
      </c>
      <c r="O165" s="27">
        <f>+(C37*G165)*10</f>
        <v>260</v>
      </c>
    </row>
    <row r="166" spans="1:15">
      <c r="A166" s="133"/>
      <c r="B166" s="130"/>
      <c r="C166" s="127"/>
      <c r="D166" s="130"/>
      <c r="E166" s="130"/>
      <c r="F166" s="133"/>
      <c r="G166" s="46">
        <v>0.1</v>
      </c>
      <c r="H166" s="140"/>
      <c r="I166" s="132" t="s">
        <v>102</v>
      </c>
      <c r="J166" s="5" t="s">
        <v>61</v>
      </c>
      <c r="K166" s="2">
        <v>1</v>
      </c>
      <c r="L166" s="2" t="s">
        <v>62</v>
      </c>
      <c r="M166" s="119" t="s">
        <v>62</v>
      </c>
      <c r="N166" s="82">
        <f t="shared" si="4"/>
        <v>225</v>
      </c>
      <c r="O166" s="27">
        <f>+(C41*G166)*10</f>
        <v>225</v>
      </c>
    </row>
    <row r="167" spans="1:15">
      <c r="A167" s="133"/>
      <c r="B167" s="130"/>
      <c r="C167" s="127"/>
      <c r="D167" s="131"/>
      <c r="E167" s="131"/>
      <c r="F167" s="134"/>
      <c r="G167" s="46">
        <v>0.1</v>
      </c>
      <c r="H167" s="140"/>
      <c r="I167" s="134"/>
      <c r="J167" s="5" t="s">
        <v>9</v>
      </c>
      <c r="K167" s="2">
        <v>1</v>
      </c>
      <c r="L167" s="2" t="s">
        <v>62</v>
      </c>
      <c r="M167" s="119" t="s">
        <v>62</v>
      </c>
      <c r="N167" s="82">
        <f t="shared" si="4"/>
        <v>2332</v>
      </c>
      <c r="O167" s="27">
        <f>+(C44*G167)*10</f>
        <v>2332</v>
      </c>
    </row>
    <row r="168" spans="1:15" ht="15" customHeight="1">
      <c r="A168" s="133"/>
      <c r="B168" s="130"/>
      <c r="C168" s="127"/>
      <c r="D168" s="129" t="s">
        <v>150</v>
      </c>
      <c r="E168" s="129" t="s">
        <v>93</v>
      </c>
      <c r="F168" s="132" t="s">
        <v>15</v>
      </c>
      <c r="G168" s="46">
        <v>0.1</v>
      </c>
      <c r="H168" s="140" t="s">
        <v>17</v>
      </c>
      <c r="I168" s="132" t="s">
        <v>99</v>
      </c>
      <c r="J168" s="5" t="s">
        <v>61</v>
      </c>
      <c r="K168" s="2">
        <v>1</v>
      </c>
      <c r="L168" s="2" t="s">
        <v>62</v>
      </c>
      <c r="M168" s="119" t="s">
        <v>62</v>
      </c>
      <c r="N168" s="82">
        <f t="shared" si="4"/>
        <v>2</v>
      </c>
      <c r="O168" s="27">
        <f>+(C26*G168)*5</f>
        <v>1.5000000000000002</v>
      </c>
    </row>
    <row r="169" spans="1:15" ht="15" customHeight="1">
      <c r="A169" s="133"/>
      <c r="B169" s="130"/>
      <c r="C169" s="127"/>
      <c r="D169" s="130"/>
      <c r="E169" s="130"/>
      <c r="F169" s="133"/>
      <c r="G169" s="46">
        <v>0.1</v>
      </c>
      <c r="H169" s="140"/>
      <c r="I169" s="134"/>
      <c r="J169" s="5" t="s">
        <v>9</v>
      </c>
      <c r="K169" s="2">
        <v>1</v>
      </c>
      <c r="L169" s="2" t="s">
        <v>62</v>
      </c>
      <c r="M169" s="119" t="s">
        <v>62</v>
      </c>
      <c r="N169" s="82">
        <f t="shared" si="4"/>
        <v>2</v>
      </c>
      <c r="O169" s="27">
        <f>+(C27*G169)*5</f>
        <v>1.5000000000000002</v>
      </c>
    </row>
    <row r="170" spans="1:15" ht="15" customHeight="1">
      <c r="A170" s="133"/>
      <c r="B170" s="130"/>
      <c r="C170" s="127"/>
      <c r="D170" s="130"/>
      <c r="E170" s="130"/>
      <c r="F170" s="133"/>
      <c r="G170" s="46">
        <v>0.1</v>
      </c>
      <c r="H170" s="140"/>
      <c r="I170" s="132" t="s">
        <v>100</v>
      </c>
      <c r="J170" s="5" t="s">
        <v>61</v>
      </c>
      <c r="K170" s="2">
        <v>1</v>
      </c>
      <c r="L170" s="2" t="s">
        <v>62</v>
      </c>
      <c r="M170" s="119" t="s">
        <v>62</v>
      </c>
      <c r="N170" s="82">
        <f t="shared" si="4"/>
        <v>43</v>
      </c>
      <c r="O170" s="27">
        <f>+(C31*G170)*5</f>
        <v>43</v>
      </c>
    </row>
    <row r="171" spans="1:15" ht="15" customHeight="1">
      <c r="A171" s="133"/>
      <c r="B171" s="130"/>
      <c r="C171" s="127"/>
      <c r="D171" s="130"/>
      <c r="E171" s="130"/>
      <c r="F171" s="133"/>
      <c r="G171" s="46">
        <v>0.1</v>
      </c>
      <c r="H171" s="140"/>
      <c r="I171" s="134"/>
      <c r="J171" s="5" t="s">
        <v>9</v>
      </c>
      <c r="K171" s="2">
        <v>1</v>
      </c>
      <c r="L171" s="2" t="s">
        <v>62</v>
      </c>
      <c r="M171" s="119" t="s">
        <v>62</v>
      </c>
      <c r="N171" s="82">
        <f t="shared" si="4"/>
        <v>7</v>
      </c>
      <c r="O171" s="27">
        <f>+(C32*G171)*5</f>
        <v>6.5</v>
      </c>
    </row>
    <row r="172" spans="1:15" ht="15" customHeight="1">
      <c r="A172" s="133"/>
      <c r="B172" s="130"/>
      <c r="C172" s="127"/>
      <c r="D172" s="130"/>
      <c r="E172" s="130"/>
      <c r="F172" s="133"/>
      <c r="G172" s="46">
        <v>0.1</v>
      </c>
      <c r="H172" s="140"/>
      <c r="I172" s="132" t="s">
        <v>101</v>
      </c>
      <c r="J172" s="5" t="s">
        <v>61</v>
      </c>
      <c r="K172" s="2">
        <v>1</v>
      </c>
      <c r="L172" s="2" t="s">
        <v>62</v>
      </c>
      <c r="M172" s="119" t="s">
        <v>62</v>
      </c>
      <c r="N172" s="82">
        <f t="shared" si="4"/>
        <v>161</v>
      </c>
      <c r="O172" s="27">
        <f>+(C36*G172)*5</f>
        <v>161</v>
      </c>
    </row>
    <row r="173" spans="1:15" ht="15" customHeight="1">
      <c r="A173" s="133"/>
      <c r="B173" s="130"/>
      <c r="C173" s="127"/>
      <c r="D173" s="130"/>
      <c r="E173" s="130"/>
      <c r="F173" s="133"/>
      <c r="G173" s="46">
        <v>0.1</v>
      </c>
      <c r="H173" s="140"/>
      <c r="I173" s="134"/>
      <c r="J173" s="5" t="s">
        <v>9</v>
      </c>
      <c r="K173" s="2">
        <v>1</v>
      </c>
      <c r="L173" s="2" t="s">
        <v>62</v>
      </c>
      <c r="M173" s="119" t="s">
        <v>62</v>
      </c>
      <c r="N173" s="82">
        <f t="shared" ref="N173:N198" si="5">+ROUND(O173,0)</f>
        <v>130</v>
      </c>
      <c r="O173" s="27">
        <f>+(C37*G173)*5</f>
        <v>130</v>
      </c>
    </row>
    <row r="174" spans="1:15" ht="15" customHeight="1">
      <c r="A174" s="133"/>
      <c r="B174" s="130"/>
      <c r="C174" s="127"/>
      <c r="D174" s="130"/>
      <c r="E174" s="130"/>
      <c r="F174" s="133"/>
      <c r="G174" s="46">
        <v>0.1</v>
      </c>
      <c r="H174" s="140"/>
      <c r="I174" s="132" t="s">
        <v>102</v>
      </c>
      <c r="J174" s="5" t="s">
        <v>61</v>
      </c>
      <c r="K174" s="2">
        <v>1</v>
      </c>
      <c r="L174" s="2" t="s">
        <v>62</v>
      </c>
      <c r="M174" s="119" t="s">
        <v>62</v>
      </c>
      <c r="N174" s="82">
        <f t="shared" si="5"/>
        <v>113</v>
      </c>
      <c r="O174" s="27">
        <f>+(C41*G174)*5</f>
        <v>112.5</v>
      </c>
    </row>
    <row r="175" spans="1:15" ht="22.5" customHeight="1">
      <c r="A175" s="134"/>
      <c r="B175" s="131"/>
      <c r="C175" s="128"/>
      <c r="D175" s="131"/>
      <c r="E175" s="131"/>
      <c r="F175" s="134"/>
      <c r="G175" s="46">
        <v>0.1</v>
      </c>
      <c r="H175" s="140"/>
      <c r="I175" s="134"/>
      <c r="J175" s="5" t="s">
        <v>9</v>
      </c>
      <c r="K175" s="2">
        <v>1</v>
      </c>
      <c r="L175" s="2" t="s">
        <v>62</v>
      </c>
      <c r="M175" s="119" t="s">
        <v>62</v>
      </c>
      <c r="N175" s="82">
        <f t="shared" si="5"/>
        <v>1166</v>
      </c>
      <c r="O175" s="27">
        <f>+(C44*G175)*5</f>
        <v>1166</v>
      </c>
    </row>
    <row r="176" spans="1:15" ht="69.75" customHeight="1">
      <c r="A176" s="132">
        <v>21</v>
      </c>
      <c r="B176" s="129" t="s">
        <v>53</v>
      </c>
      <c r="C176" s="126" t="s">
        <v>152</v>
      </c>
      <c r="D176" s="138" t="s">
        <v>155</v>
      </c>
      <c r="E176" s="126" t="s">
        <v>108</v>
      </c>
      <c r="F176" s="140" t="s">
        <v>14</v>
      </c>
      <c r="G176" s="46">
        <v>0.01</v>
      </c>
      <c r="H176" s="132" t="s">
        <v>17</v>
      </c>
      <c r="I176" s="2" t="s">
        <v>62</v>
      </c>
      <c r="J176" s="5" t="s">
        <v>61</v>
      </c>
      <c r="K176" s="2">
        <v>1</v>
      </c>
      <c r="L176" s="2" t="s">
        <v>62</v>
      </c>
      <c r="M176" s="119" t="s">
        <v>62</v>
      </c>
      <c r="N176" s="82">
        <f t="shared" si="5"/>
        <v>512</v>
      </c>
      <c r="O176" s="27">
        <f>+ROUND((C13*G176)*K176,0)</f>
        <v>512</v>
      </c>
    </row>
    <row r="177" spans="1:15" ht="92.25" customHeight="1">
      <c r="A177" s="133"/>
      <c r="B177" s="130"/>
      <c r="C177" s="127"/>
      <c r="D177" s="139"/>
      <c r="E177" s="127"/>
      <c r="F177" s="140"/>
      <c r="G177" s="46">
        <v>0.01</v>
      </c>
      <c r="H177" s="134"/>
      <c r="I177" s="2" t="s">
        <v>62</v>
      </c>
      <c r="J177" s="5" t="s">
        <v>9</v>
      </c>
      <c r="K177" s="2">
        <v>1</v>
      </c>
      <c r="L177" s="2" t="s">
        <v>62</v>
      </c>
      <c r="M177" s="119" t="s">
        <v>62</v>
      </c>
      <c r="N177" s="82">
        <f t="shared" si="5"/>
        <v>126</v>
      </c>
      <c r="O177" s="27">
        <f>+ROUND((C16*G177)*K177,0)</f>
        <v>126</v>
      </c>
    </row>
    <row r="178" spans="1:15" ht="69.75" customHeight="1">
      <c r="A178" s="133"/>
      <c r="B178" s="130"/>
      <c r="C178" s="126" t="s">
        <v>153</v>
      </c>
      <c r="D178" s="138" t="s">
        <v>154</v>
      </c>
      <c r="E178" s="126" t="s">
        <v>108</v>
      </c>
      <c r="F178" s="140" t="s">
        <v>14</v>
      </c>
      <c r="G178" s="46">
        <v>0.01</v>
      </c>
      <c r="H178" s="132" t="s">
        <v>17</v>
      </c>
      <c r="I178" s="2" t="s">
        <v>62</v>
      </c>
      <c r="J178" s="5" t="s">
        <v>61</v>
      </c>
      <c r="K178" s="2">
        <v>1</v>
      </c>
      <c r="L178" s="2" t="s">
        <v>62</v>
      </c>
      <c r="M178" s="119" t="s">
        <v>62</v>
      </c>
      <c r="N178" s="82">
        <f t="shared" si="5"/>
        <v>512</v>
      </c>
      <c r="O178" s="27">
        <f>+ROUND((C13*G178)*K178,0)</f>
        <v>512</v>
      </c>
    </row>
    <row r="179" spans="1:15" ht="78" customHeight="1">
      <c r="A179" s="133"/>
      <c r="B179" s="130"/>
      <c r="C179" s="127"/>
      <c r="D179" s="139"/>
      <c r="E179" s="127"/>
      <c r="F179" s="140"/>
      <c r="G179" s="46">
        <v>0.01</v>
      </c>
      <c r="H179" s="134"/>
      <c r="I179" s="2" t="s">
        <v>62</v>
      </c>
      <c r="J179" s="5" t="s">
        <v>9</v>
      </c>
      <c r="K179" s="2">
        <v>1</v>
      </c>
      <c r="L179" s="2" t="s">
        <v>62</v>
      </c>
      <c r="M179" s="119" t="s">
        <v>62</v>
      </c>
      <c r="N179" s="82">
        <f t="shared" si="5"/>
        <v>126</v>
      </c>
      <c r="O179" s="27">
        <f>+ROUND((C16*G179)*K179,0)</f>
        <v>126</v>
      </c>
    </row>
    <row r="180" spans="1:15" ht="69.75" customHeight="1">
      <c r="A180" s="133"/>
      <c r="B180" s="130"/>
      <c r="C180" s="126" t="s">
        <v>151</v>
      </c>
      <c r="D180" s="138" t="s">
        <v>156</v>
      </c>
      <c r="E180" s="126" t="s">
        <v>108</v>
      </c>
      <c r="F180" s="140" t="s">
        <v>14</v>
      </c>
      <c r="G180" s="46">
        <v>0.01</v>
      </c>
      <c r="H180" s="132" t="s">
        <v>17</v>
      </c>
      <c r="I180" s="2" t="s">
        <v>62</v>
      </c>
      <c r="J180" s="5" t="s">
        <v>61</v>
      </c>
      <c r="K180" s="2">
        <v>1</v>
      </c>
      <c r="L180" s="2" t="s">
        <v>62</v>
      </c>
      <c r="M180" s="119" t="s">
        <v>62</v>
      </c>
      <c r="N180" s="82">
        <f t="shared" si="5"/>
        <v>512</v>
      </c>
      <c r="O180" s="27">
        <f>+ROUND((C13*G180)*K180,0)</f>
        <v>512</v>
      </c>
    </row>
    <row r="181" spans="1:15" ht="87.75" customHeight="1">
      <c r="A181" s="134"/>
      <c r="B181" s="130"/>
      <c r="C181" s="127"/>
      <c r="D181" s="139"/>
      <c r="E181" s="127"/>
      <c r="F181" s="140"/>
      <c r="G181" s="46">
        <v>0.01</v>
      </c>
      <c r="H181" s="134"/>
      <c r="I181" s="2" t="s">
        <v>62</v>
      </c>
      <c r="J181" s="5" t="s">
        <v>9</v>
      </c>
      <c r="K181" s="2">
        <v>1</v>
      </c>
      <c r="L181" s="2" t="s">
        <v>62</v>
      </c>
      <c r="M181" s="119" t="s">
        <v>62</v>
      </c>
      <c r="N181" s="82">
        <f t="shared" si="5"/>
        <v>126</v>
      </c>
      <c r="O181" s="27">
        <f>+ROUND((C16*G181)*K181,0)</f>
        <v>126</v>
      </c>
    </row>
    <row r="182" spans="1:15" ht="14.25" customHeight="1">
      <c r="A182" s="132">
        <v>22</v>
      </c>
      <c r="B182" s="141" t="s">
        <v>157</v>
      </c>
      <c r="C182" s="129" t="s">
        <v>162</v>
      </c>
      <c r="D182" s="135" t="s">
        <v>138</v>
      </c>
      <c r="E182" s="129" t="s">
        <v>122</v>
      </c>
      <c r="F182" s="132" t="s">
        <v>14</v>
      </c>
      <c r="G182" s="46">
        <v>1</v>
      </c>
      <c r="H182" s="140" t="s">
        <v>18</v>
      </c>
      <c r="I182" s="16" t="s">
        <v>99</v>
      </c>
      <c r="J182" s="5" t="s">
        <v>68</v>
      </c>
      <c r="K182" s="2">
        <v>1</v>
      </c>
      <c r="L182" s="2">
        <v>2</v>
      </c>
      <c r="M182" s="155">
        <v>3000</v>
      </c>
      <c r="N182" s="82">
        <f t="shared" si="5"/>
        <v>772</v>
      </c>
      <c r="O182" s="27">
        <f>+(C20*G182)*4</f>
        <v>772</v>
      </c>
    </row>
    <row r="183" spans="1:15">
      <c r="A183" s="133"/>
      <c r="B183" s="141"/>
      <c r="C183" s="130"/>
      <c r="D183" s="136"/>
      <c r="E183" s="130"/>
      <c r="F183" s="133"/>
      <c r="G183" s="46">
        <v>1</v>
      </c>
      <c r="H183" s="140"/>
      <c r="I183" s="16" t="s">
        <v>100</v>
      </c>
      <c r="J183" s="5" t="s">
        <v>68</v>
      </c>
      <c r="K183" s="2">
        <v>1</v>
      </c>
      <c r="L183" s="2">
        <v>2</v>
      </c>
      <c r="M183" s="156"/>
      <c r="N183" s="82">
        <f t="shared" si="5"/>
        <v>1296</v>
      </c>
      <c r="O183" s="27">
        <f>+(C21*G183)*4</f>
        <v>1296</v>
      </c>
    </row>
    <row r="184" spans="1:15">
      <c r="A184" s="133"/>
      <c r="B184" s="141"/>
      <c r="C184" s="130"/>
      <c r="D184" s="136"/>
      <c r="E184" s="130"/>
      <c r="F184" s="133"/>
      <c r="G184" s="46">
        <v>1</v>
      </c>
      <c r="H184" s="140"/>
      <c r="I184" s="16" t="s">
        <v>101</v>
      </c>
      <c r="J184" s="5" t="s">
        <v>68</v>
      </c>
      <c r="K184" s="2">
        <v>1</v>
      </c>
      <c r="L184" s="2">
        <v>2</v>
      </c>
      <c r="M184" s="156"/>
      <c r="N184" s="82">
        <f t="shared" si="5"/>
        <v>812</v>
      </c>
      <c r="O184" s="27">
        <f>+(C22*G184)*2</f>
        <v>812</v>
      </c>
    </row>
    <row r="185" spans="1:15">
      <c r="A185" s="133"/>
      <c r="B185" s="141"/>
      <c r="C185" s="130"/>
      <c r="D185" s="136"/>
      <c r="E185" s="130"/>
      <c r="F185" s="133"/>
      <c r="G185" s="46">
        <v>1</v>
      </c>
      <c r="H185" s="140"/>
      <c r="I185" s="16" t="s">
        <v>102</v>
      </c>
      <c r="J185" s="5" t="s">
        <v>68</v>
      </c>
      <c r="K185" s="2">
        <v>1</v>
      </c>
      <c r="L185" s="2">
        <v>2</v>
      </c>
      <c r="M185" s="156"/>
      <c r="N185" s="82">
        <f t="shared" si="5"/>
        <v>78</v>
      </c>
      <c r="O185" s="27">
        <f>+(C23*G185)*1</f>
        <v>78</v>
      </c>
    </row>
    <row r="186" spans="1:15">
      <c r="A186" s="134"/>
      <c r="B186" s="141"/>
      <c r="C186" s="131"/>
      <c r="D186" s="137"/>
      <c r="E186" s="131"/>
      <c r="F186" s="134"/>
      <c r="G186" s="46">
        <v>1</v>
      </c>
      <c r="H186" s="140"/>
      <c r="I186" s="89" t="s">
        <v>123</v>
      </c>
      <c r="J186" s="5" t="s">
        <v>68</v>
      </c>
      <c r="K186" s="2">
        <v>1</v>
      </c>
      <c r="L186" s="2">
        <v>2</v>
      </c>
      <c r="M186" s="157"/>
      <c r="N186" s="82">
        <f t="shared" si="5"/>
        <v>1</v>
      </c>
      <c r="O186" s="27">
        <f>+(O182+O183+O184+O185)/M182</f>
        <v>0.98599999999999999</v>
      </c>
    </row>
    <row r="187" spans="1:15" ht="14.25" customHeight="1">
      <c r="A187" s="132">
        <v>23</v>
      </c>
      <c r="B187" s="141"/>
      <c r="C187" s="129" t="s">
        <v>158</v>
      </c>
      <c r="D187" s="138" t="s">
        <v>177</v>
      </c>
      <c r="E187" s="129" t="s">
        <v>119</v>
      </c>
      <c r="F187" s="132" t="s">
        <v>14</v>
      </c>
      <c r="G187" s="46">
        <v>1</v>
      </c>
      <c r="H187" s="132" t="s">
        <v>17</v>
      </c>
      <c r="I187" s="16" t="s">
        <v>99</v>
      </c>
      <c r="J187" s="5" t="s">
        <v>68</v>
      </c>
      <c r="K187" s="2">
        <v>4</v>
      </c>
      <c r="L187" s="2">
        <v>1</v>
      </c>
      <c r="M187" s="119">
        <v>50</v>
      </c>
      <c r="N187" s="82">
        <f t="shared" si="5"/>
        <v>62</v>
      </c>
      <c r="O187" s="27">
        <f>+(((C20*G187)/M187)*4)*K187</f>
        <v>61.76</v>
      </c>
    </row>
    <row r="188" spans="1:15">
      <c r="A188" s="133"/>
      <c r="B188" s="141"/>
      <c r="C188" s="130"/>
      <c r="D188" s="139"/>
      <c r="E188" s="130"/>
      <c r="F188" s="133"/>
      <c r="G188" s="46">
        <v>1</v>
      </c>
      <c r="H188" s="133"/>
      <c r="I188" s="16" t="s">
        <v>100</v>
      </c>
      <c r="J188" s="5" t="s">
        <v>68</v>
      </c>
      <c r="K188" s="2">
        <v>4</v>
      </c>
      <c r="L188" s="2">
        <v>1</v>
      </c>
      <c r="M188" s="119">
        <v>50</v>
      </c>
      <c r="N188" s="82">
        <f t="shared" si="5"/>
        <v>104</v>
      </c>
      <c r="O188" s="27">
        <f>+(((C21*G188)/M188)*4)*K188</f>
        <v>103.68</v>
      </c>
    </row>
    <row r="189" spans="1:15" ht="46.5" customHeight="1">
      <c r="A189" s="133"/>
      <c r="B189" s="141"/>
      <c r="C189" s="130"/>
      <c r="D189" s="139"/>
      <c r="E189" s="130"/>
      <c r="F189" s="133"/>
      <c r="G189" s="46">
        <v>1</v>
      </c>
      <c r="H189" s="133"/>
      <c r="I189" s="16" t="s">
        <v>101</v>
      </c>
      <c r="J189" s="5" t="s">
        <v>68</v>
      </c>
      <c r="K189" s="2">
        <v>4</v>
      </c>
      <c r="L189" s="2">
        <v>1</v>
      </c>
      <c r="M189" s="119">
        <v>50</v>
      </c>
      <c r="N189" s="82">
        <f t="shared" si="5"/>
        <v>65</v>
      </c>
      <c r="O189" s="27">
        <f>+(((C22*G189)/M189)*2)*K189</f>
        <v>64.959999999999994</v>
      </c>
    </row>
    <row r="190" spans="1:15" ht="74.25" customHeight="1">
      <c r="A190" s="133"/>
      <c r="B190" s="141"/>
      <c r="C190" s="130"/>
      <c r="D190" s="139"/>
      <c r="E190" s="130"/>
      <c r="F190" s="133"/>
      <c r="G190" s="46">
        <v>1</v>
      </c>
      <c r="H190" s="133"/>
      <c r="I190" s="16" t="s">
        <v>102</v>
      </c>
      <c r="J190" s="5" t="s">
        <v>68</v>
      </c>
      <c r="K190" s="2">
        <v>4</v>
      </c>
      <c r="L190" s="2">
        <v>1</v>
      </c>
      <c r="M190" s="119">
        <v>50</v>
      </c>
      <c r="N190" s="82">
        <f t="shared" si="5"/>
        <v>6</v>
      </c>
      <c r="O190" s="27">
        <f>+(((C23*G190)/M190)*1)*K190</f>
        <v>6.24</v>
      </c>
    </row>
    <row r="191" spans="1:15" ht="95.25" customHeight="1">
      <c r="A191" s="16">
        <v>24</v>
      </c>
      <c r="B191" s="141"/>
      <c r="C191" s="15" t="s">
        <v>160</v>
      </c>
      <c r="D191" s="23" t="s">
        <v>54</v>
      </c>
      <c r="E191" s="15" t="s">
        <v>75</v>
      </c>
      <c r="F191" s="16" t="s">
        <v>4</v>
      </c>
      <c r="G191" s="17">
        <v>1</v>
      </c>
      <c r="H191" s="2" t="s">
        <v>18</v>
      </c>
      <c r="I191" s="2" t="s">
        <v>62</v>
      </c>
      <c r="J191" s="5" t="s">
        <v>68</v>
      </c>
      <c r="K191" s="2">
        <v>1</v>
      </c>
      <c r="L191" s="2">
        <v>2</v>
      </c>
      <c r="M191" s="119" t="s">
        <v>62</v>
      </c>
      <c r="N191" s="82">
        <f t="shared" si="5"/>
        <v>17</v>
      </c>
      <c r="O191" s="27">
        <f>+C18</f>
        <v>17</v>
      </c>
    </row>
    <row r="192" spans="1:15" ht="28.5" customHeight="1">
      <c r="A192" s="132">
        <v>25</v>
      </c>
      <c r="B192" s="141"/>
      <c r="C192" s="129" t="s">
        <v>161</v>
      </c>
      <c r="D192" s="135" t="s">
        <v>55</v>
      </c>
      <c r="E192" s="129" t="s">
        <v>119</v>
      </c>
      <c r="F192" s="132" t="s">
        <v>14</v>
      </c>
      <c r="G192" s="17">
        <v>1</v>
      </c>
      <c r="H192" s="132" t="s">
        <v>18</v>
      </c>
      <c r="I192" s="16" t="s">
        <v>99</v>
      </c>
      <c r="J192" s="5" t="s">
        <v>68</v>
      </c>
      <c r="K192" s="2">
        <v>4</v>
      </c>
      <c r="L192" s="2">
        <v>1</v>
      </c>
      <c r="M192" s="155">
        <v>3000</v>
      </c>
      <c r="N192" s="82">
        <f t="shared" si="5"/>
        <v>1544</v>
      </c>
      <c r="O192" s="27">
        <f>+(C20*G192)*8</f>
        <v>1544</v>
      </c>
    </row>
    <row r="193" spans="1:15" ht="28.5" customHeight="1">
      <c r="A193" s="133"/>
      <c r="B193" s="141"/>
      <c r="C193" s="130"/>
      <c r="D193" s="136"/>
      <c r="E193" s="130"/>
      <c r="F193" s="133"/>
      <c r="G193" s="17">
        <v>1</v>
      </c>
      <c r="H193" s="133"/>
      <c r="I193" s="16" t="s">
        <v>100</v>
      </c>
      <c r="J193" s="5" t="s">
        <v>68</v>
      </c>
      <c r="K193" s="2">
        <v>4</v>
      </c>
      <c r="L193" s="2">
        <v>1</v>
      </c>
      <c r="M193" s="156"/>
      <c r="N193" s="82">
        <f t="shared" si="5"/>
        <v>2592</v>
      </c>
      <c r="O193" s="27">
        <f>+(C21*G193)*8</f>
        <v>2592</v>
      </c>
    </row>
    <row r="194" spans="1:15" ht="28.5" customHeight="1">
      <c r="A194" s="133"/>
      <c r="B194" s="141"/>
      <c r="C194" s="130"/>
      <c r="D194" s="136"/>
      <c r="E194" s="130"/>
      <c r="F194" s="133"/>
      <c r="G194" s="17">
        <v>1</v>
      </c>
      <c r="H194" s="133"/>
      <c r="I194" s="16" t="s">
        <v>101</v>
      </c>
      <c r="J194" s="5" t="s">
        <v>68</v>
      </c>
      <c r="K194" s="2">
        <v>4</v>
      </c>
      <c r="L194" s="2">
        <v>1</v>
      </c>
      <c r="M194" s="156"/>
      <c r="N194" s="82">
        <f t="shared" si="5"/>
        <v>3248</v>
      </c>
      <c r="O194" s="27">
        <f>+(C22*G194)*8</f>
        <v>3248</v>
      </c>
    </row>
    <row r="195" spans="1:15" ht="28.5" customHeight="1">
      <c r="A195" s="133"/>
      <c r="B195" s="141"/>
      <c r="C195" s="130"/>
      <c r="D195" s="136"/>
      <c r="E195" s="130"/>
      <c r="F195" s="133"/>
      <c r="G195" s="17">
        <v>1</v>
      </c>
      <c r="H195" s="133"/>
      <c r="I195" s="16" t="s">
        <v>102</v>
      </c>
      <c r="J195" s="5" t="s">
        <v>68</v>
      </c>
      <c r="K195" s="2">
        <v>4</v>
      </c>
      <c r="L195" s="2">
        <v>1</v>
      </c>
      <c r="M195" s="156"/>
      <c r="N195" s="82">
        <f t="shared" si="5"/>
        <v>156</v>
      </c>
      <c r="O195" s="27">
        <f>+(C23*G195)*2</f>
        <v>156</v>
      </c>
    </row>
    <row r="196" spans="1:15" ht="25.5" customHeight="1">
      <c r="A196" s="134"/>
      <c r="B196" s="141"/>
      <c r="C196" s="131"/>
      <c r="D196" s="137"/>
      <c r="E196" s="131"/>
      <c r="F196" s="133"/>
      <c r="G196" s="17">
        <v>1</v>
      </c>
      <c r="H196" s="134"/>
      <c r="I196" s="89" t="s">
        <v>123</v>
      </c>
      <c r="J196" s="5" t="s">
        <v>68</v>
      </c>
      <c r="K196" s="2">
        <v>4</v>
      </c>
      <c r="L196" s="2">
        <v>1</v>
      </c>
      <c r="M196" s="157"/>
      <c r="N196" s="82">
        <f t="shared" si="5"/>
        <v>3</v>
      </c>
      <c r="O196" s="27">
        <f>+(O192+O193+O194+O195)/M192</f>
        <v>2.5133333333333332</v>
      </c>
    </row>
    <row r="197" spans="1:15" ht="95.25" customHeight="1">
      <c r="A197" s="16">
        <v>26</v>
      </c>
      <c r="B197" s="141"/>
      <c r="C197" s="15" t="s">
        <v>159</v>
      </c>
      <c r="D197" s="23" t="s">
        <v>56</v>
      </c>
      <c r="E197" s="15" t="s">
        <v>122</v>
      </c>
      <c r="F197" s="16" t="s">
        <v>4</v>
      </c>
      <c r="G197" s="17">
        <v>1</v>
      </c>
      <c r="H197" s="2" t="s">
        <v>18</v>
      </c>
      <c r="I197" s="2" t="s">
        <v>62</v>
      </c>
      <c r="J197" s="5" t="s">
        <v>68</v>
      </c>
      <c r="K197" s="2">
        <v>2</v>
      </c>
      <c r="L197" s="2">
        <v>1</v>
      </c>
      <c r="M197" s="119" t="s">
        <v>62</v>
      </c>
      <c r="N197" s="82">
        <f t="shared" si="5"/>
        <v>34</v>
      </c>
      <c r="O197" s="27">
        <f>C18*K197</f>
        <v>34</v>
      </c>
    </row>
    <row r="198" spans="1:15" ht="199.5" customHeight="1">
      <c r="A198" s="2">
        <v>27</v>
      </c>
      <c r="B198" s="5"/>
      <c r="C198" s="5"/>
      <c r="D198" s="102" t="s">
        <v>163</v>
      </c>
      <c r="E198" s="5" t="s">
        <v>140</v>
      </c>
      <c r="F198" s="2" t="s">
        <v>13</v>
      </c>
      <c r="G198" s="46">
        <v>1</v>
      </c>
      <c r="H198" s="2" t="s">
        <v>18</v>
      </c>
      <c r="I198" s="2" t="s">
        <v>62</v>
      </c>
      <c r="J198" s="5" t="s">
        <v>68</v>
      </c>
      <c r="K198" s="2">
        <v>1</v>
      </c>
      <c r="L198" s="2" t="s">
        <v>124</v>
      </c>
      <c r="M198" s="119" t="s">
        <v>62</v>
      </c>
      <c r="N198" s="82">
        <f t="shared" si="5"/>
        <v>1</v>
      </c>
      <c r="O198" s="27">
        <v>1</v>
      </c>
    </row>
    <row r="199" spans="1:15" ht="20.25" customHeight="1">
      <c r="A199" s="153"/>
      <c r="B199" s="154"/>
      <c r="C199" s="154"/>
      <c r="D199" s="154"/>
      <c r="E199" s="154"/>
      <c r="F199" s="154"/>
      <c r="G199" s="154"/>
      <c r="H199" s="154"/>
      <c r="I199" s="154"/>
      <c r="J199" s="154"/>
      <c r="K199" s="154"/>
      <c r="L199" s="154"/>
      <c r="M199" s="154"/>
      <c r="N199" s="154"/>
    </row>
    <row r="200" spans="1:15">
      <c r="B200" s="10"/>
      <c r="D200" s="22"/>
      <c r="E200" s="22"/>
      <c r="I200" s="1"/>
      <c r="N200" s="25"/>
    </row>
    <row r="201" spans="1:15" ht="49.5" customHeight="1">
      <c r="B201" s="61"/>
      <c r="D201" s="22"/>
      <c r="E201" s="22"/>
      <c r="I201" s="1"/>
      <c r="N201" s="25"/>
    </row>
  </sheetData>
  <mergeCells count="282">
    <mergeCell ref="B17:B18"/>
    <mergeCell ref="F17:F18"/>
    <mergeCell ref="G17:G18"/>
    <mergeCell ref="H17:H18"/>
    <mergeCell ref="B2:M2"/>
    <mergeCell ref="B3:M3"/>
    <mergeCell ref="B4:M4"/>
    <mergeCell ref="B5:M5"/>
    <mergeCell ref="B6:M6"/>
    <mergeCell ref="B7:M7"/>
    <mergeCell ref="B9:M9"/>
    <mergeCell ref="F10:G10"/>
    <mergeCell ref="H182:H186"/>
    <mergeCell ref="M182:M186"/>
    <mergeCell ref="C178:C179"/>
    <mergeCell ref="D178:D179"/>
    <mergeCell ref="E178:E179"/>
    <mergeCell ref="F178:F179"/>
    <mergeCell ref="H178:H179"/>
    <mergeCell ref="C180:C181"/>
    <mergeCell ref="D85:D86"/>
    <mergeCell ref="E85:E86"/>
    <mergeCell ref="F85:F86"/>
    <mergeCell ref="G85:G86"/>
    <mergeCell ref="D89:D90"/>
    <mergeCell ref="E89:E90"/>
    <mergeCell ref="F89:F90"/>
    <mergeCell ref="G89:G90"/>
    <mergeCell ref="H85:H86"/>
    <mergeCell ref="D87:D88"/>
    <mergeCell ref="E87:E88"/>
    <mergeCell ref="H91:H92"/>
    <mergeCell ref="F96:F103"/>
    <mergeCell ref="M192:M196"/>
    <mergeCell ref="A182:A186"/>
    <mergeCell ref="B182:B197"/>
    <mergeCell ref="C182:C186"/>
    <mergeCell ref="D182:D186"/>
    <mergeCell ref="E182:E186"/>
    <mergeCell ref="F182:F186"/>
    <mergeCell ref="A199:N199"/>
    <mergeCell ref="A192:A196"/>
    <mergeCell ref="A187:A190"/>
    <mergeCell ref="C187:C190"/>
    <mergeCell ref="D187:D190"/>
    <mergeCell ref="E187:E190"/>
    <mergeCell ref="F187:F190"/>
    <mergeCell ref="H187:H190"/>
    <mergeCell ref="C192:C196"/>
    <mergeCell ref="D192:D196"/>
    <mergeCell ref="E192:E196"/>
    <mergeCell ref="F192:F196"/>
    <mergeCell ref="H192:H196"/>
    <mergeCell ref="H58:H59"/>
    <mergeCell ref="G63:G65"/>
    <mergeCell ref="H63:H64"/>
    <mergeCell ref="F82:F83"/>
    <mergeCell ref="G82:G83"/>
    <mergeCell ref="H82:H83"/>
    <mergeCell ref="H89:H90"/>
    <mergeCell ref="H87:H88"/>
    <mergeCell ref="H69:H70"/>
    <mergeCell ref="F73:F74"/>
    <mergeCell ref="G73:G74"/>
    <mergeCell ref="H73:H74"/>
    <mergeCell ref="F71:F72"/>
    <mergeCell ref="G71:G72"/>
    <mergeCell ref="H71:H72"/>
    <mergeCell ref="F75:F76"/>
    <mergeCell ref="G75:G76"/>
    <mergeCell ref="F79:F80"/>
    <mergeCell ref="G79:G80"/>
    <mergeCell ref="H79:H80"/>
    <mergeCell ref="H75:H76"/>
    <mergeCell ref="H77:H78"/>
    <mergeCell ref="F46:G46"/>
    <mergeCell ref="F47:F49"/>
    <mergeCell ref="G47:G49"/>
    <mergeCell ref="H47:H48"/>
    <mergeCell ref="D50:D51"/>
    <mergeCell ref="E50:E51"/>
    <mergeCell ref="F50:F51"/>
    <mergeCell ref="G50:G51"/>
    <mergeCell ref="H50:H51"/>
    <mergeCell ref="A47:A51"/>
    <mergeCell ref="B47:B51"/>
    <mergeCell ref="C47:C51"/>
    <mergeCell ref="D47:D49"/>
    <mergeCell ref="E47:E49"/>
    <mergeCell ref="F52:F54"/>
    <mergeCell ref="G52:G54"/>
    <mergeCell ref="H52:H53"/>
    <mergeCell ref="D55:D56"/>
    <mergeCell ref="E55:E56"/>
    <mergeCell ref="F55:F56"/>
    <mergeCell ref="G55:G56"/>
    <mergeCell ref="H55:H56"/>
    <mergeCell ref="A52:A56"/>
    <mergeCell ref="B52:B56"/>
    <mergeCell ref="C52:C56"/>
    <mergeCell ref="D52:D54"/>
    <mergeCell ref="E52:E54"/>
    <mergeCell ref="A69:A70"/>
    <mergeCell ref="B69:B70"/>
    <mergeCell ref="C69:C70"/>
    <mergeCell ref="D69:D70"/>
    <mergeCell ref="E69:E70"/>
    <mergeCell ref="D58:D60"/>
    <mergeCell ref="E58:E60"/>
    <mergeCell ref="F58:F60"/>
    <mergeCell ref="G58:G60"/>
    <mergeCell ref="A63:A65"/>
    <mergeCell ref="B63:B65"/>
    <mergeCell ref="C63:C65"/>
    <mergeCell ref="D63:D65"/>
    <mergeCell ref="E63:E65"/>
    <mergeCell ref="A58:A62"/>
    <mergeCell ref="B58:B62"/>
    <mergeCell ref="C58:C62"/>
    <mergeCell ref="D61:D62"/>
    <mergeCell ref="E61:E62"/>
    <mergeCell ref="F61:F62"/>
    <mergeCell ref="G61:G62"/>
    <mergeCell ref="F69:F70"/>
    <mergeCell ref="G69:G70"/>
    <mergeCell ref="F63:F65"/>
    <mergeCell ref="A66:A68"/>
    <mergeCell ref="B66:B68"/>
    <mergeCell ref="C66:C68"/>
    <mergeCell ref="D66:D68"/>
    <mergeCell ref="E66:E68"/>
    <mergeCell ref="F66:F68"/>
    <mergeCell ref="G66:G68"/>
    <mergeCell ref="H66:H67"/>
    <mergeCell ref="H61:H62"/>
    <mergeCell ref="A73:A74"/>
    <mergeCell ref="B73:B74"/>
    <mergeCell ref="C73:C74"/>
    <mergeCell ref="D73:D74"/>
    <mergeCell ref="E73:E74"/>
    <mergeCell ref="A71:A72"/>
    <mergeCell ref="B71:B72"/>
    <mergeCell ref="C71:C72"/>
    <mergeCell ref="D71:D72"/>
    <mergeCell ref="E71:E72"/>
    <mergeCell ref="F77:F78"/>
    <mergeCell ref="G77:G78"/>
    <mergeCell ref="A79:A94"/>
    <mergeCell ref="B79:B94"/>
    <mergeCell ref="C79:C94"/>
    <mergeCell ref="D79:D80"/>
    <mergeCell ref="E79:E80"/>
    <mergeCell ref="F87:F88"/>
    <mergeCell ref="G87:G88"/>
    <mergeCell ref="D91:D92"/>
    <mergeCell ref="E91:E92"/>
    <mergeCell ref="F91:F92"/>
    <mergeCell ref="G91:G92"/>
    <mergeCell ref="A96:A103"/>
    <mergeCell ref="B96:B103"/>
    <mergeCell ref="C96:C103"/>
    <mergeCell ref="D96:D103"/>
    <mergeCell ref="E96:E103"/>
    <mergeCell ref="A75:A76"/>
    <mergeCell ref="B75:B76"/>
    <mergeCell ref="C75:C76"/>
    <mergeCell ref="D75:D76"/>
    <mergeCell ref="E75:E76"/>
    <mergeCell ref="D82:D83"/>
    <mergeCell ref="E82:E83"/>
    <mergeCell ref="A77:A78"/>
    <mergeCell ref="B77:B78"/>
    <mergeCell ref="C77:C78"/>
    <mergeCell ref="D77:D78"/>
    <mergeCell ref="E77:E78"/>
    <mergeCell ref="I120:I121"/>
    <mergeCell ref="I122:I123"/>
    <mergeCell ref="I124:I125"/>
    <mergeCell ref="I126:I127"/>
    <mergeCell ref="I96:I97"/>
    <mergeCell ref="I98:I99"/>
    <mergeCell ref="I100:I101"/>
    <mergeCell ref="I102:I103"/>
    <mergeCell ref="D93:D94"/>
    <mergeCell ref="E93:E94"/>
    <mergeCell ref="F93:F94"/>
    <mergeCell ref="G93:G94"/>
    <mergeCell ref="H93:H94"/>
    <mergeCell ref="I112:I113"/>
    <mergeCell ref="I114:I115"/>
    <mergeCell ref="I116:I117"/>
    <mergeCell ref="I118:I119"/>
    <mergeCell ref="F104:F111"/>
    <mergeCell ref="H104:H111"/>
    <mergeCell ref="I104:I105"/>
    <mergeCell ref="I106:I107"/>
    <mergeCell ref="I108:I109"/>
    <mergeCell ref="I110:I111"/>
    <mergeCell ref="H96:H103"/>
    <mergeCell ref="A104:A119"/>
    <mergeCell ref="B104:B119"/>
    <mergeCell ref="C104:C119"/>
    <mergeCell ref="D104:D111"/>
    <mergeCell ref="E104:E111"/>
    <mergeCell ref="D112:D119"/>
    <mergeCell ref="E112:E119"/>
    <mergeCell ref="H112:H119"/>
    <mergeCell ref="H128:H135"/>
    <mergeCell ref="A120:A127"/>
    <mergeCell ref="B120:B127"/>
    <mergeCell ref="C120:C127"/>
    <mergeCell ref="D120:D127"/>
    <mergeCell ref="E120:E127"/>
    <mergeCell ref="F120:F127"/>
    <mergeCell ref="H120:H127"/>
    <mergeCell ref="F112:F119"/>
    <mergeCell ref="I132:I133"/>
    <mergeCell ref="I134:I135"/>
    <mergeCell ref="A128:A143"/>
    <mergeCell ref="B128:B143"/>
    <mergeCell ref="C128:C143"/>
    <mergeCell ref="D128:D143"/>
    <mergeCell ref="E128:E135"/>
    <mergeCell ref="E136:E143"/>
    <mergeCell ref="F136:F143"/>
    <mergeCell ref="H136:H143"/>
    <mergeCell ref="I136:I137"/>
    <mergeCell ref="I138:I139"/>
    <mergeCell ref="I140:I141"/>
    <mergeCell ref="I142:I143"/>
    <mergeCell ref="F128:F135"/>
    <mergeCell ref="I128:I129"/>
    <mergeCell ref="I130:I131"/>
    <mergeCell ref="I144:I145"/>
    <mergeCell ref="I146:I147"/>
    <mergeCell ref="I148:I149"/>
    <mergeCell ref="I150:I151"/>
    <mergeCell ref="A144:A151"/>
    <mergeCell ref="B144:B151"/>
    <mergeCell ref="C144:C151"/>
    <mergeCell ref="D144:D151"/>
    <mergeCell ref="E144:E151"/>
    <mergeCell ref="H144:H151"/>
    <mergeCell ref="E152:E159"/>
    <mergeCell ref="D160:D167"/>
    <mergeCell ref="E160:E167"/>
    <mergeCell ref="A152:A175"/>
    <mergeCell ref="B152:B175"/>
    <mergeCell ref="C152:C175"/>
    <mergeCell ref="D168:D175"/>
    <mergeCell ref="E168:E175"/>
    <mergeCell ref="F144:F151"/>
    <mergeCell ref="F160:F167"/>
    <mergeCell ref="F168:F175"/>
    <mergeCell ref="D152:D159"/>
    <mergeCell ref="H160:H167"/>
    <mergeCell ref="I160:I161"/>
    <mergeCell ref="I162:I163"/>
    <mergeCell ref="I164:I165"/>
    <mergeCell ref="I166:I167"/>
    <mergeCell ref="F152:F159"/>
    <mergeCell ref="H152:H159"/>
    <mergeCell ref="I152:I153"/>
    <mergeCell ref="I154:I155"/>
    <mergeCell ref="I156:I157"/>
    <mergeCell ref="I158:I159"/>
    <mergeCell ref="H168:H175"/>
    <mergeCell ref="I168:I169"/>
    <mergeCell ref="I170:I171"/>
    <mergeCell ref="I172:I173"/>
    <mergeCell ref="I174:I175"/>
    <mergeCell ref="A176:A181"/>
    <mergeCell ref="B176:B181"/>
    <mergeCell ref="C176:C177"/>
    <mergeCell ref="D176:D177"/>
    <mergeCell ref="E176:E177"/>
    <mergeCell ref="F176:F177"/>
    <mergeCell ref="H176:H177"/>
    <mergeCell ref="D180:D181"/>
    <mergeCell ref="E180:E181"/>
    <mergeCell ref="F180:F181"/>
    <mergeCell ref="H180:H181"/>
  </mergeCells>
  <dataValidations count="4">
    <dataValidation type="list" allowBlank="1" showInputMessage="1" showErrorMessage="1" sqref="F47:F48 F50 F55 F81:F82 F84:F85 F87 F89 F91 F93 F52:F53 F61 F63:F64 F112:F118 F95:F96 F104:F110 F120:F128 F144:F151 F136 F176:F198 F57:F59 F66:F67 F69:F79" xr:uid="{A482D4F7-3AD0-424E-A307-A1E501EE5117}">
      <formula1>"Población muestra,Población Total,ETC,Establecimientos,Sedes"</formula1>
    </dataValidation>
    <dataValidation type="list" allowBlank="1" showInputMessage="1" showErrorMessage="1" sqref="F152:F158 F160 F168" xr:uid="{6C9112B8-7A0D-4E58-9EE9-C04845BDEB90}">
      <formula1>"Población muestra,Población Total,ETC,Establecimientos,Sedes,Porcentaje de sedes"</formula1>
    </dataValidation>
    <dataValidation type="list" allowBlank="1" showInputMessage="1" showErrorMessage="1" sqref="H54:H55 H49:H50 H52 H47 H60:H61 H63 H95:H96 H73 H81:H82 H84:H85 H87 H89 H91 H93 H71 H182 H112:H113 H104:H105 H120 H128 H136 H144 H152 H160 H176 H178 H180 H197:H198 H187 H168 H191:H192 H75 H79 H77 H57:H58 H65:H66 H68:H69" xr:uid="{44EE42AD-DDB1-4A84-A202-E3C1F17A62BB}">
      <formula1>"Presencial,Virtual"</formula1>
    </dataValidation>
    <dataValidation type="list" allowBlank="1" showInputMessage="1" showErrorMessage="1" sqref="J47:J198" xr:uid="{9C4C8CF0-032A-4196-A561-5A0F7F0E43CD}">
      <formula1>"Rural,Urbano,Rural y urbano"</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01"/>
  <sheetViews>
    <sheetView zoomScale="84" zoomScaleNormal="84" workbookViewId="0"/>
  </sheetViews>
  <sheetFormatPr baseColWidth="10" defaultColWidth="11.453125" defaultRowHeight="14"/>
  <cols>
    <col min="1" max="1" width="4.453125" style="1" customWidth="1"/>
    <col min="2" max="2" width="47.453125" style="1" customWidth="1"/>
    <col min="3" max="3" width="50.36328125" style="1" customWidth="1"/>
    <col min="4" max="4" width="42.08984375" style="1" customWidth="1"/>
    <col min="5" max="5" width="20.36328125" style="1" customWidth="1"/>
    <col min="6" max="6" width="20.453125" style="1" customWidth="1"/>
    <col min="7" max="7" width="21.90625" style="1" customWidth="1"/>
    <col min="8" max="8" width="13.54296875" style="6" customWidth="1"/>
    <col min="9" max="9" width="16" style="1" customWidth="1"/>
    <col min="10" max="10" width="23.36328125" style="1" customWidth="1"/>
    <col min="11" max="14" width="11.453125" style="1"/>
    <col min="15" max="15" width="11.453125" style="1" hidden="1" customWidth="1"/>
    <col min="16" max="16" width="0" style="1" hidden="1" customWidth="1"/>
    <col min="17" max="16384" width="11.453125" style="1"/>
  </cols>
  <sheetData>
    <row r="1" spans="1:14" ht="14.5" thickBot="1"/>
    <row r="2" spans="1:14" ht="27" customHeight="1">
      <c r="A2" s="93"/>
      <c r="B2" s="172" t="s">
        <v>178</v>
      </c>
      <c r="C2" s="173"/>
      <c r="D2" s="173"/>
      <c r="E2" s="173"/>
      <c r="F2" s="173"/>
      <c r="G2" s="173"/>
      <c r="H2" s="173"/>
      <c r="I2" s="173"/>
      <c r="J2" s="173"/>
      <c r="K2" s="173"/>
      <c r="L2" s="173"/>
      <c r="M2" s="174"/>
    </row>
    <row r="3" spans="1:14" ht="15.5">
      <c r="A3" s="94"/>
      <c r="B3" s="175" t="s">
        <v>179</v>
      </c>
      <c r="C3" s="175"/>
      <c r="D3" s="175"/>
      <c r="E3" s="175"/>
      <c r="F3" s="175"/>
      <c r="G3" s="175"/>
      <c r="H3" s="175"/>
      <c r="I3" s="175"/>
      <c r="J3" s="175"/>
      <c r="K3" s="175"/>
      <c r="L3" s="175"/>
      <c r="M3" s="176"/>
    </row>
    <row r="4" spans="1:14" ht="15" customHeight="1">
      <c r="A4" s="95"/>
      <c r="B4" s="175" t="s">
        <v>180</v>
      </c>
      <c r="C4" s="175"/>
      <c r="D4" s="175"/>
      <c r="E4" s="175"/>
      <c r="F4" s="175"/>
      <c r="G4" s="175"/>
      <c r="H4" s="175"/>
      <c r="I4" s="175"/>
      <c r="J4" s="175"/>
      <c r="K4" s="175"/>
      <c r="L4" s="175"/>
      <c r="M4" s="176"/>
    </row>
    <row r="5" spans="1:14" ht="34.5" customHeight="1">
      <c r="A5" s="96"/>
      <c r="B5" s="175" t="s">
        <v>181</v>
      </c>
      <c r="C5" s="175"/>
      <c r="D5" s="175"/>
      <c r="E5" s="175"/>
      <c r="F5" s="175"/>
      <c r="G5" s="175"/>
      <c r="H5" s="175"/>
      <c r="I5" s="175"/>
      <c r="J5" s="175"/>
      <c r="K5" s="175"/>
      <c r="L5" s="175"/>
      <c r="M5" s="176"/>
    </row>
    <row r="6" spans="1:14" ht="15.5">
      <c r="A6" s="97" t="s">
        <v>106</v>
      </c>
      <c r="B6" s="175" t="s">
        <v>182</v>
      </c>
      <c r="C6" s="175"/>
      <c r="D6" s="175"/>
      <c r="E6" s="175"/>
      <c r="F6" s="175"/>
      <c r="G6" s="175"/>
      <c r="H6" s="175"/>
      <c r="I6" s="175"/>
      <c r="J6" s="175"/>
      <c r="K6" s="175"/>
      <c r="L6" s="175"/>
      <c r="M6" s="176"/>
    </row>
    <row r="7" spans="1:14" ht="15" customHeight="1" thickBot="1">
      <c r="A7" s="98" t="s">
        <v>106</v>
      </c>
      <c r="B7" s="177" t="s">
        <v>183</v>
      </c>
      <c r="C7" s="177"/>
      <c r="D7" s="177"/>
      <c r="E7" s="177"/>
      <c r="F7" s="177"/>
      <c r="G7" s="177"/>
      <c r="H7" s="177"/>
      <c r="I7" s="177"/>
      <c r="J7" s="177"/>
      <c r="K7" s="177"/>
      <c r="L7" s="177"/>
      <c r="M7" s="178"/>
    </row>
    <row r="8" spans="1:14">
      <c r="D8" s="22"/>
      <c r="E8" s="22"/>
      <c r="H8" s="1"/>
    </row>
    <row r="9" spans="1:14" ht="27.75" customHeight="1">
      <c r="B9" s="169" t="s">
        <v>184</v>
      </c>
      <c r="C9" s="170"/>
      <c r="D9" s="170"/>
      <c r="E9" s="170"/>
      <c r="F9" s="170"/>
      <c r="G9" s="170"/>
      <c r="H9" s="170"/>
      <c r="I9" s="170"/>
      <c r="J9" s="170"/>
      <c r="K9" s="170"/>
      <c r="L9" s="170"/>
      <c r="M9" s="171"/>
    </row>
    <row r="10" spans="1:14" ht="98">
      <c r="B10" s="3" t="s">
        <v>308</v>
      </c>
      <c r="C10" s="12" t="s">
        <v>57</v>
      </c>
      <c r="D10" s="3" t="s">
        <v>169</v>
      </c>
      <c r="F10" s="182" t="s">
        <v>128</v>
      </c>
      <c r="G10" s="183"/>
      <c r="H10" s="3" t="s">
        <v>169</v>
      </c>
      <c r="I10" s="10"/>
      <c r="J10" s="67" t="s">
        <v>111</v>
      </c>
      <c r="K10" s="67" t="s">
        <v>112</v>
      </c>
      <c r="L10" s="67" t="s">
        <v>113</v>
      </c>
      <c r="M10" s="67" t="s">
        <v>114</v>
      </c>
      <c r="N10" s="24"/>
    </row>
    <row r="11" spans="1:14">
      <c r="B11" s="20" t="s">
        <v>6</v>
      </c>
      <c r="C11" s="14">
        <v>158</v>
      </c>
      <c r="D11" s="36">
        <f>+C11/G11</f>
        <v>0.15324927255092144</v>
      </c>
      <c r="E11" s="22"/>
      <c r="F11" s="20" t="s">
        <v>6</v>
      </c>
      <c r="G11" s="9">
        <v>1031</v>
      </c>
      <c r="H11" s="1"/>
      <c r="J11" s="70" t="s">
        <v>115</v>
      </c>
      <c r="K11" s="71">
        <v>1</v>
      </c>
      <c r="L11" s="71">
        <v>2</v>
      </c>
      <c r="M11" s="70">
        <v>1</v>
      </c>
      <c r="N11" s="24"/>
    </row>
    <row r="12" spans="1:14">
      <c r="B12" s="20" t="s">
        <v>2</v>
      </c>
      <c r="C12" s="4">
        <v>76716</v>
      </c>
      <c r="D12" s="36">
        <f>+C12/G12</f>
        <v>0.23053899413405135</v>
      </c>
      <c r="E12" s="22"/>
      <c r="F12" s="20" t="s">
        <v>2</v>
      </c>
      <c r="G12" s="8">
        <v>332768</v>
      </c>
      <c r="H12" s="20" t="s">
        <v>98</v>
      </c>
      <c r="J12" s="70" t="s">
        <v>116</v>
      </c>
      <c r="K12" s="71">
        <v>2</v>
      </c>
      <c r="L12" s="71">
        <v>8</v>
      </c>
      <c r="M12" s="70">
        <v>3</v>
      </c>
      <c r="N12" s="24"/>
    </row>
    <row r="13" spans="1:14">
      <c r="B13" s="18" t="s">
        <v>88</v>
      </c>
      <c r="C13" s="21">
        <v>41706</v>
      </c>
      <c r="D13" s="36">
        <f>+C13/G13</f>
        <v>0.196605854900297</v>
      </c>
      <c r="E13" s="22"/>
      <c r="F13" s="18" t="s">
        <v>10</v>
      </c>
      <c r="G13" s="8">
        <v>212130</v>
      </c>
      <c r="H13" s="36">
        <f>+G13/G12</f>
        <v>0.63747115107221852</v>
      </c>
      <c r="J13" s="70" t="s">
        <v>117</v>
      </c>
      <c r="K13" s="71">
        <v>4</v>
      </c>
      <c r="L13" s="71">
        <v>8</v>
      </c>
      <c r="M13" s="70">
        <v>5</v>
      </c>
      <c r="N13" s="24"/>
    </row>
    <row r="14" spans="1:14">
      <c r="B14" s="18" t="s">
        <v>9</v>
      </c>
      <c r="C14" s="21">
        <v>33597</v>
      </c>
      <c r="D14" s="36">
        <f t="shared" ref="D14:D19" si="0">+C14/G14</f>
        <v>0.2936544008390875</v>
      </c>
      <c r="E14" s="22"/>
      <c r="F14" s="18" t="s">
        <v>9</v>
      </c>
      <c r="G14" s="8">
        <v>114410</v>
      </c>
      <c r="H14" s="36">
        <f>+G14/G12</f>
        <v>0.34381310702952206</v>
      </c>
      <c r="J14" s="70" t="s">
        <v>118</v>
      </c>
      <c r="K14" s="71">
        <v>4</v>
      </c>
      <c r="L14" s="71">
        <v>8</v>
      </c>
      <c r="M14" s="70">
        <v>7</v>
      </c>
      <c r="N14" s="24"/>
    </row>
    <row r="15" spans="1:14" ht="28">
      <c r="B15" s="18" t="s">
        <v>67</v>
      </c>
      <c r="C15" s="21">
        <v>1413</v>
      </c>
      <c r="D15" s="36">
        <f t="shared" si="0"/>
        <v>0.22687861271676302</v>
      </c>
      <c r="E15" s="22"/>
      <c r="F15" s="18" t="s">
        <v>67</v>
      </c>
      <c r="G15" s="8">
        <v>6228</v>
      </c>
      <c r="H15" s="36">
        <f>+G15/G12</f>
        <v>1.8715741898259447E-2</v>
      </c>
    </row>
    <row r="16" spans="1:14">
      <c r="B16" s="37" t="s">
        <v>89</v>
      </c>
      <c r="C16" s="33">
        <f>+C15+C14</f>
        <v>35010</v>
      </c>
      <c r="D16" s="36">
        <f t="shared" si="0"/>
        <v>0.29020706576700545</v>
      </c>
      <c r="E16" s="22"/>
      <c r="F16" s="28" t="s">
        <v>66</v>
      </c>
      <c r="G16" s="29">
        <f>+G15+G14</f>
        <v>120638</v>
      </c>
      <c r="H16" s="36">
        <f>+G16/G12</f>
        <v>0.36252884892778153</v>
      </c>
    </row>
    <row r="17" spans="2:14" ht="56">
      <c r="B17" s="181" t="s">
        <v>4</v>
      </c>
      <c r="C17" s="118" t="s">
        <v>304</v>
      </c>
      <c r="D17" s="36"/>
      <c r="E17" s="22"/>
      <c r="F17" s="159" t="s">
        <v>4</v>
      </c>
      <c r="G17" s="163">
        <v>96</v>
      </c>
      <c r="H17" s="184"/>
    </row>
    <row r="18" spans="2:14">
      <c r="B18" s="179"/>
      <c r="C18" s="11">
        <v>23</v>
      </c>
      <c r="D18" s="36">
        <f>+C18/G17</f>
        <v>0.23958333333333334</v>
      </c>
      <c r="E18" s="22"/>
      <c r="F18" s="160"/>
      <c r="G18" s="164"/>
      <c r="H18" s="185"/>
      <c r="I18" s="7"/>
    </row>
    <row r="19" spans="2:14">
      <c r="B19" s="20" t="s">
        <v>3</v>
      </c>
      <c r="C19" s="4">
        <f>+C20+C21+C22+C23</f>
        <v>3112</v>
      </c>
      <c r="D19" s="36">
        <f t="shared" si="0"/>
        <v>0.37109468161221082</v>
      </c>
      <c r="E19" s="22"/>
      <c r="F19" s="20" t="s">
        <v>3</v>
      </c>
      <c r="G19" s="4">
        <f>+G20+G21+G22+G23</f>
        <v>8386</v>
      </c>
      <c r="H19" s="20" t="s">
        <v>98</v>
      </c>
    </row>
    <row r="20" spans="2:14">
      <c r="B20" s="18" t="s">
        <v>94</v>
      </c>
      <c r="C20" s="38">
        <v>114</v>
      </c>
      <c r="D20" s="36"/>
      <c r="E20" s="22"/>
      <c r="F20" s="18" t="s">
        <v>94</v>
      </c>
      <c r="G20" s="8">
        <v>566</v>
      </c>
      <c r="H20" s="36">
        <f>+G20/G19</f>
        <v>6.7493441450035774E-2</v>
      </c>
    </row>
    <row r="21" spans="2:14" ht="15" customHeight="1">
      <c r="B21" s="18" t="s">
        <v>95</v>
      </c>
      <c r="C21" s="38">
        <v>358</v>
      </c>
      <c r="D21" s="36"/>
      <c r="E21" s="22"/>
      <c r="F21" s="18" t="s">
        <v>95</v>
      </c>
      <c r="G21" s="8">
        <v>1741</v>
      </c>
      <c r="H21" s="36">
        <f>+G21/G19</f>
        <v>0.20760791795850225</v>
      </c>
    </row>
    <row r="22" spans="2:14">
      <c r="B22" s="18" t="s">
        <v>96</v>
      </c>
      <c r="C22" s="38">
        <v>1160</v>
      </c>
      <c r="D22" s="36"/>
      <c r="E22" s="22"/>
      <c r="F22" s="18" t="s">
        <v>96</v>
      </c>
      <c r="G22" s="8">
        <v>4224</v>
      </c>
      <c r="H22" s="36">
        <f>+G22/G19</f>
        <v>0.50369663725256375</v>
      </c>
    </row>
    <row r="23" spans="2:14">
      <c r="B23" s="18" t="s">
        <v>97</v>
      </c>
      <c r="C23" s="38">
        <v>1480</v>
      </c>
      <c r="D23" s="36"/>
      <c r="E23" s="22"/>
      <c r="F23" s="18" t="s">
        <v>97</v>
      </c>
      <c r="G23" s="8">
        <v>1855</v>
      </c>
      <c r="H23" s="36">
        <f>+G23/G19</f>
        <v>0.22120200333889817</v>
      </c>
    </row>
    <row r="24" spans="2:14">
      <c r="B24" s="20" t="s">
        <v>5</v>
      </c>
      <c r="C24" s="4">
        <f>+C25+C30+C35+C40</f>
        <v>8634</v>
      </c>
      <c r="D24" s="36">
        <f>+C24/G24</f>
        <v>0.28214764223391392</v>
      </c>
      <c r="E24" s="22"/>
      <c r="F24" s="20" t="s">
        <v>5</v>
      </c>
      <c r="G24" s="4">
        <f>+G25+G30+G35+G40</f>
        <v>30601</v>
      </c>
      <c r="H24" s="20" t="s">
        <v>98</v>
      </c>
    </row>
    <row r="25" spans="2:14">
      <c r="B25" s="3" t="s">
        <v>94</v>
      </c>
      <c r="C25" s="4">
        <f>+C26+C29</f>
        <v>56</v>
      </c>
      <c r="D25" s="36">
        <f t="shared" ref="D25:D41" si="1">+C25/G25</f>
        <v>0.42424242424242425</v>
      </c>
      <c r="E25" s="22"/>
      <c r="F25" s="3" t="s">
        <v>94</v>
      </c>
      <c r="G25" s="4">
        <f>+G26+G29</f>
        <v>132</v>
      </c>
      <c r="H25" s="36">
        <f>+G25/G24</f>
        <v>4.3135845233815886E-3</v>
      </c>
      <c r="M25" s="25"/>
      <c r="N25" s="24"/>
    </row>
    <row r="26" spans="2:14">
      <c r="B26" s="18" t="s">
        <v>61</v>
      </c>
      <c r="C26" s="8">
        <v>40</v>
      </c>
      <c r="D26" s="36">
        <f t="shared" si="1"/>
        <v>0.36363636363636365</v>
      </c>
      <c r="E26" s="22"/>
      <c r="F26" s="18" t="s">
        <v>61</v>
      </c>
      <c r="G26" s="8">
        <v>110</v>
      </c>
      <c r="H26" s="36"/>
      <c r="M26" s="25"/>
      <c r="N26" s="24"/>
    </row>
    <row r="27" spans="2:14">
      <c r="B27" s="18" t="s">
        <v>9</v>
      </c>
      <c r="C27" s="8">
        <v>16</v>
      </c>
      <c r="D27" s="36">
        <f>+C27/G27</f>
        <v>0.72727272727272729</v>
      </c>
      <c r="E27" s="22"/>
      <c r="F27" s="18" t="s">
        <v>9</v>
      </c>
      <c r="G27" s="8">
        <v>22</v>
      </c>
      <c r="H27" s="36"/>
      <c r="M27" s="25"/>
      <c r="N27" s="24"/>
    </row>
    <row r="28" spans="2:14">
      <c r="B28" s="18" t="s">
        <v>104</v>
      </c>
      <c r="C28" s="8">
        <v>0</v>
      </c>
      <c r="D28" s="36"/>
      <c r="E28" s="22"/>
      <c r="F28" s="18" t="s">
        <v>104</v>
      </c>
      <c r="G28" s="8">
        <v>0</v>
      </c>
      <c r="H28" s="36"/>
      <c r="M28" s="25"/>
      <c r="N28" s="24"/>
    </row>
    <row r="29" spans="2:14" ht="28">
      <c r="B29" s="39" t="s">
        <v>105</v>
      </c>
      <c r="C29" s="8">
        <f>+C27+C28</f>
        <v>16</v>
      </c>
      <c r="D29" s="36">
        <f t="shared" si="1"/>
        <v>0.72727272727272729</v>
      </c>
      <c r="E29" s="22"/>
      <c r="F29" s="39" t="s">
        <v>105</v>
      </c>
      <c r="G29" s="8">
        <f>+G27+G28</f>
        <v>22</v>
      </c>
      <c r="H29" s="36"/>
    </row>
    <row r="30" spans="2:14">
      <c r="B30" s="3" t="s">
        <v>95</v>
      </c>
      <c r="C30" s="4">
        <f>+C31+C34</f>
        <v>240</v>
      </c>
      <c r="D30" s="36">
        <f t="shared" si="1"/>
        <v>0.23255813953488372</v>
      </c>
      <c r="E30" s="22"/>
      <c r="F30" s="3" t="s">
        <v>95</v>
      </c>
      <c r="G30" s="4">
        <f>+G31+G34</f>
        <v>1032</v>
      </c>
      <c r="H30" s="36">
        <f>+G30/G24</f>
        <v>3.3724388091892425E-2</v>
      </c>
    </row>
    <row r="31" spans="2:14">
      <c r="B31" s="18" t="s">
        <v>61</v>
      </c>
      <c r="C31" s="8">
        <v>190</v>
      </c>
      <c r="D31" s="36"/>
      <c r="E31" s="22"/>
      <c r="F31" s="18" t="s">
        <v>61</v>
      </c>
      <c r="G31" s="8">
        <v>886</v>
      </c>
      <c r="H31" s="36"/>
    </row>
    <row r="32" spans="2:14">
      <c r="B32" s="18" t="s">
        <v>9</v>
      </c>
      <c r="C32" s="8">
        <v>50</v>
      </c>
      <c r="D32" s="36"/>
      <c r="E32" s="22"/>
      <c r="F32" s="18" t="s">
        <v>9</v>
      </c>
      <c r="G32" s="8">
        <v>146</v>
      </c>
      <c r="H32" s="36"/>
    </row>
    <row r="33" spans="1:15">
      <c r="B33" s="18" t="s">
        <v>104</v>
      </c>
      <c r="C33" s="8">
        <v>0</v>
      </c>
      <c r="D33" s="36"/>
      <c r="E33" s="22"/>
      <c r="F33" s="18" t="s">
        <v>104</v>
      </c>
      <c r="G33" s="8">
        <v>0</v>
      </c>
      <c r="H33" s="36"/>
    </row>
    <row r="34" spans="1:15" ht="28">
      <c r="B34" s="39" t="s">
        <v>105</v>
      </c>
      <c r="C34" s="8">
        <f>+C32+C33</f>
        <v>50</v>
      </c>
      <c r="D34" s="36"/>
      <c r="E34" s="22"/>
      <c r="F34" s="39" t="s">
        <v>105</v>
      </c>
      <c r="G34" s="8">
        <f>+G32+G33</f>
        <v>146</v>
      </c>
      <c r="H34" s="36"/>
    </row>
    <row r="35" spans="1:15">
      <c r="B35" s="3" t="s">
        <v>96</v>
      </c>
      <c r="C35" s="4">
        <f>+C36+C39</f>
        <v>1651</v>
      </c>
      <c r="D35" s="36">
        <f t="shared" si="1"/>
        <v>0.26078028747433263</v>
      </c>
      <c r="E35" s="22"/>
      <c r="F35" s="3" t="s">
        <v>96</v>
      </c>
      <c r="G35" s="4">
        <f>+G36+G39</f>
        <v>6331</v>
      </c>
      <c r="H35" s="36">
        <f>+G35/G24</f>
        <v>0.20688866376915788</v>
      </c>
    </row>
    <row r="36" spans="1:15">
      <c r="B36" s="18" t="s">
        <v>61</v>
      </c>
      <c r="C36" s="8">
        <v>768</v>
      </c>
      <c r="D36" s="36"/>
      <c r="E36" s="22"/>
      <c r="F36" s="18" t="s">
        <v>61</v>
      </c>
      <c r="G36" s="8">
        <v>3414</v>
      </c>
      <c r="H36" s="36"/>
    </row>
    <row r="37" spans="1:15">
      <c r="B37" s="18" t="s">
        <v>9</v>
      </c>
      <c r="C37" s="8">
        <v>883</v>
      </c>
      <c r="D37" s="36"/>
      <c r="E37" s="22"/>
      <c r="F37" s="18" t="s">
        <v>9</v>
      </c>
      <c r="G37" s="8">
        <v>2915</v>
      </c>
      <c r="H37" s="36"/>
    </row>
    <row r="38" spans="1:15">
      <c r="B38" s="18" t="s">
        <v>104</v>
      </c>
      <c r="C38" s="8">
        <v>0</v>
      </c>
      <c r="D38" s="36"/>
      <c r="E38" s="22"/>
      <c r="F38" s="18" t="s">
        <v>104</v>
      </c>
      <c r="G38" s="8">
        <v>2</v>
      </c>
      <c r="H38" s="36"/>
    </row>
    <row r="39" spans="1:15" ht="28">
      <c r="B39" s="39" t="s">
        <v>105</v>
      </c>
      <c r="C39" s="8">
        <f>+C37+C38</f>
        <v>883</v>
      </c>
      <c r="D39" s="36"/>
      <c r="E39" s="22"/>
      <c r="F39" s="39" t="s">
        <v>105</v>
      </c>
      <c r="G39" s="8">
        <f>+G37+G38</f>
        <v>2917</v>
      </c>
      <c r="H39" s="36"/>
    </row>
    <row r="40" spans="1:15">
      <c r="B40" s="3" t="s">
        <v>97</v>
      </c>
      <c r="C40" s="4">
        <f>+C41+C44</f>
        <v>6687</v>
      </c>
      <c r="D40" s="36">
        <f t="shared" ref="D40" si="2">+C40/G40</f>
        <v>0.2894053492599325</v>
      </c>
      <c r="E40" s="22"/>
      <c r="F40" s="3" t="s">
        <v>97</v>
      </c>
      <c r="G40" s="4">
        <f>+G41+G44</f>
        <v>23106</v>
      </c>
      <c r="H40" s="36">
        <f>+G40/G24</f>
        <v>0.75507336361556809</v>
      </c>
    </row>
    <row r="41" spans="1:15">
      <c r="B41" s="18" t="s">
        <v>61</v>
      </c>
      <c r="C41" s="8">
        <v>548</v>
      </c>
      <c r="D41" s="36">
        <f t="shared" si="1"/>
        <v>0.30410654827968925</v>
      </c>
      <c r="E41" s="22"/>
      <c r="F41" s="18" t="s">
        <v>61</v>
      </c>
      <c r="G41" s="8">
        <v>1802</v>
      </c>
      <c r="H41" s="36"/>
    </row>
    <row r="42" spans="1:15">
      <c r="B42" s="18" t="s">
        <v>9</v>
      </c>
      <c r="C42" s="8">
        <v>6127</v>
      </c>
      <c r="D42" s="36"/>
      <c r="E42" s="22"/>
      <c r="F42" s="18" t="s">
        <v>9</v>
      </c>
      <c r="G42" s="8">
        <v>21268</v>
      </c>
      <c r="H42" s="36"/>
    </row>
    <row r="43" spans="1:15">
      <c r="B43" s="18" t="s">
        <v>104</v>
      </c>
      <c r="C43" s="8">
        <v>12</v>
      </c>
      <c r="D43" s="36"/>
      <c r="E43" s="22"/>
      <c r="F43" s="18" t="s">
        <v>104</v>
      </c>
      <c r="G43" s="8">
        <v>36</v>
      </c>
      <c r="H43" s="36"/>
    </row>
    <row r="44" spans="1:15" ht="28">
      <c r="B44" s="39" t="s">
        <v>105</v>
      </c>
      <c r="C44" s="8">
        <f>+C42+C43</f>
        <v>6139</v>
      </c>
      <c r="D44" s="36"/>
      <c r="E44" s="22"/>
      <c r="F44" s="42" t="s">
        <v>105</v>
      </c>
      <c r="G44" s="8">
        <f>+G42+G43</f>
        <v>21304</v>
      </c>
      <c r="H44" s="36"/>
    </row>
    <row r="46" spans="1:15" ht="42.75" customHeight="1">
      <c r="A46" s="3" t="s">
        <v>1</v>
      </c>
      <c r="B46" s="3" t="s">
        <v>20</v>
      </c>
      <c r="C46" s="3" t="s">
        <v>11</v>
      </c>
      <c r="D46" s="3" t="s">
        <v>19</v>
      </c>
      <c r="E46" s="19" t="s">
        <v>70</v>
      </c>
      <c r="F46" s="167" t="s">
        <v>12</v>
      </c>
      <c r="G46" s="168"/>
      <c r="H46" s="3" t="s">
        <v>16</v>
      </c>
      <c r="I46" s="3" t="s">
        <v>103</v>
      </c>
      <c r="J46" s="3" t="s">
        <v>63</v>
      </c>
      <c r="K46" s="3" t="s">
        <v>59</v>
      </c>
      <c r="L46" s="3" t="s">
        <v>64</v>
      </c>
      <c r="M46" s="3" t="s">
        <v>65</v>
      </c>
      <c r="N46" s="26" t="s">
        <v>126</v>
      </c>
    </row>
    <row r="47" spans="1:15" ht="35.25" customHeight="1">
      <c r="A47" s="132">
        <v>2</v>
      </c>
      <c r="B47" s="129" t="s">
        <v>21</v>
      </c>
      <c r="C47" s="129" t="s">
        <v>132</v>
      </c>
      <c r="D47" s="151" t="s">
        <v>72</v>
      </c>
      <c r="E47" s="129" t="s">
        <v>69</v>
      </c>
      <c r="F47" s="132" t="s">
        <v>13</v>
      </c>
      <c r="G47" s="146">
        <v>1</v>
      </c>
      <c r="H47" s="132" t="s">
        <v>17</v>
      </c>
      <c r="I47" s="31" t="s">
        <v>62</v>
      </c>
      <c r="J47" s="5" t="s">
        <v>61</v>
      </c>
      <c r="K47" s="2">
        <v>4</v>
      </c>
      <c r="L47" s="2">
        <v>1</v>
      </c>
      <c r="M47" s="119">
        <v>50</v>
      </c>
      <c r="N47" s="82">
        <f t="shared" ref="N47:N108" si="3">+ROUND(O47,0)</f>
        <v>1668</v>
      </c>
      <c r="O47" s="27">
        <f>+ROUND(((C13*50%)/50)*K47,0)</f>
        <v>1668</v>
      </c>
    </row>
    <row r="48" spans="1:15" ht="35.25" customHeight="1">
      <c r="A48" s="133"/>
      <c r="B48" s="130"/>
      <c r="C48" s="130"/>
      <c r="D48" s="151"/>
      <c r="E48" s="130"/>
      <c r="F48" s="133"/>
      <c r="G48" s="147"/>
      <c r="H48" s="134"/>
      <c r="I48" s="31" t="s">
        <v>62</v>
      </c>
      <c r="J48" s="5" t="s">
        <v>9</v>
      </c>
      <c r="K48" s="2">
        <v>4</v>
      </c>
      <c r="L48" s="2">
        <v>1</v>
      </c>
      <c r="M48" s="119">
        <v>50</v>
      </c>
      <c r="N48" s="82">
        <f t="shared" si="3"/>
        <v>1400</v>
      </c>
      <c r="O48" s="27">
        <f>+ROUND(((C16*50%)/50)*K48,0)</f>
        <v>1400</v>
      </c>
    </row>
    <row r="49" spans="1:15" ht="35.25" customHeight="1">
      <c r="A49" s="133"/>
      <c r="B49" s="130"/>
      <c r="C49" s="130"/>
      <c r="D49" s="151"/>
      <c r="E49" s="131"/>
      <c r="F49" s="134"/>
      <c r="G49" s="148"/>
      <c r="H49" s="2" t="s">
        <v>18</v>
      </c>
      <c r="I49" s="31" t="s">
        <v>62</v>
      </c>
      <c r="J49" s="5" t="s">
        <v>68</v>
      </c>
      <c r="K49" s="2">
        <v>4</v>
      </c>
      <c r="L49" s="2">
        <v>1</v>
      </c>
      <c r="M49" s="119">
        <v>3000</v>
      </c>
      <c r="N49" s="82">
        <f t="shared" si="3"/>
        <v>51</v>
      </c>
      <c r="O49" s="27">
        <f>+ROUND(((C12*50%)/3000)*K49,0)</f>
        <v>51</v>
      </c>
    </row>
    <row r="50" spans="1:15" ht="52.5" customHeight="1">
      <c r="A50" s="133"/>
      <c r="B50" s="130"/>
      <c r="C50" s="130"/>
      <c r="D50" s="151" t="s">
        <v>72</v>
      </c>
      <c r="E50" s="129" t="s">
        <v>71</v>
      </c>
      <c r="F50" s="132" t="s">
        <v>13</v>
      </c>
      <c r="G50" s="146">
        <v>1</v>
      </c>
      <c r="H50" s="132" t="s">
        <v>17</v>
      </c>
      <c r="I50" s="31" t="s">
        <v>62</v>
      </c>
      <c r="J50" s="5" t="s">
        <v>61</v>
      </c>
      <c r="K50" s="2">
        <v>4</v>
      </c>
      <c r="L50" s="2">
        <v>2</v>
      </c>
      <c r="M50" s="119">
        <v>50</v>
      </c>
      <c r="N50" s="82">
        <f t="shared" si="3"/>
        <v>3336</v>
      </c>
      <c r="O50" s="27">
        <f>+ROUND(((C13)/50)*K50,0)</f>
        <v>3336</v>
      </c>
    </row>
    <row r="51" spans="1:15" ht="48" customHeight="1">
      <c r="A51" s="134"/>
      <c r="B51" s="131"/>
      <c r="C51" s="131"/>
      <c r="D51" s="151"/>
      <c r="E51" s="131"/>
      <c r="F51" s="134"/>
      <c r="G51" s="148"/>
      <c r="H51" s="134"/>
      <c r="I51" s="31" t="s">
        <v>62</v>
      </c>
      <c r="J51" s="5" t="s">
        <v>9</v>
      </c>
      <c r="K51" s="2">
        <v>4</v>
      </c>
      <c r="L51" s="2">
        <v>2</v>
      </c>
      <c r="M51" s="119">
        <v>50</v>
      </c>
      <c r="N51" s="82">
        <f t="shared" si="3"/>
        <v>2801</v>
      </c>
      <c r="O51" s="27">
        <f>+ROUND(((C16)/50)*K51,0)</f>
        <v>2801</v>
      </c>
    </row>
    <row r="52" spans="1:15" ht="30.75" customHeight="1">
      <c r="A52" s="132">
        <v>3</v>
      </c>
      <c r="B52" s="129" t="s">
        <v>22</v>
      </c>
      <c r="C52" s="129" t="s">
        <v>171</v>
      </c>
      <c r="D52" s="135" t="s">
        <v>73</v>
      </c>
      <c r="E52" s="129" t="s">
        <v>69</v>
      </c>
      <c r="F52" s="132" t="s">
        <v>13</v>
      </c>
      <c r="G52" s="146">
        <v>1</v>
      </c>
      <c r="H52" s="132" t="s">
        <v>17</v>
      </c>
      <c r="I52" s="31" t="s">
        <v>62</v>
      </c>
      <c r="J52" s="5" t="s">
        <v>61</v>
      </c>
      <c r="K52" s="2">
        <v>4</v>
      </c>
      <c r="L52" s="2">
        <v>1</v>
      </c>
      <c r="M52" s="119">
        <v>50</v>
      </c>
      <c r="N52" s="82">
        <f t="shared" si="3"/>
        <v>1668</v>
      </c>
      <c r="O52" s="27">
        <f>+ROUND(((C13*50%)/50)*K52,0)</f>
        <v>1668</v>
      </c>
    </row>
    <row r="53" spans="1:15" ht="30.75" customHeight="1">
      <c r="A53" s="133"/>
      <c r="B53" s="130"/>
      <c r="C53" s="130"/>
      <c r="D53" s="136"/>
      <c r="E53" s="130"/>
      <c r="F53" s="133"/>
      <c r="G53" s="147"/>
      <c r="H53" s="134"/>
      <c r="I53" s="31" t="s">
        <v>62</v>
      </c>
      <c r="J53" s="5" t="s">
        <v>9</v>
      </c>
      <c r="K53" s="2">
        <v>4</v>
      </c>
      <c r="L53" s="2">
        <v>1</v>
      </c>
      <c r="M53" s="119">
        <v>50</v>
      </c>
      <c r="N53" s="82">
        <f t="shared" si="3"/>
        <v>1400</v>
      </c>
      <c r="O53" s="27">
        <f>+ROUND(((C16*50%)/50)*K53,0)</f>
        <v>1400</v>
      </c>
    </row>
    <row r="54" spans="1:15" ht="40.5" customHeight="1">
      <c r="A54" s="133"/>
      <c r="B54" s="130"/>
      <c r="C54" s="130"/>
      <c r="D54" s="136"/>
      <c r="E54" s="131"/>
      <c r="F54" s="134"/>
      <c r="G54" s="148"/>
      <c r="H54" s="2" t="s">
        <v>18</v>
      </c>
      <c r="I54" s="31" t="s">
        <v>62</v>
      </c>
      <c r="J54" s="5" t="s">
        <v>68</v>
      </c>
      <c r="K54" s="2">
        <v>4</v>
      </c>
      <c r="L54" s="2">
        <v>1</v>
      </c>
      <c r="M54" s="119">
        <v>3000</v>
      </c>
      <c r="N54" s="82">
        <f t="shared" si="3"/>
        <v>51</v>
      </c>
      <c r="O54" s="27">
        <f>+ROUND(((C12*50%)/3000)*K54,0)</f>
        <v>51</v>
      </c>
    </row>
    <row r="55" spans="1:15" ht="42.75" customHeight="1">
      <c r="A55" s="133"/>
      <c r="B55" s="130"/>
      <c r="C55" s="130"/>
      <c r="D55" s="151" t="s">
        <v>131</v>
      </c>
      <c r="E55" s="129" t="s">
        <v>71</v>
      </c>
      <c r="F55" s="132" t="s">
        <v>13</v>
      </c>
      <c r="G55" s="146">
        <v>1</v>
      </c>
      <c r="H55" s="132" t="s">
        <v>17</v>
      </c>
      <c r="I55" s="31" t="s">
        <v>62</v>
      </c>
      <c r="J55" s="5" t="s">
        <v>61</v>
      </c>
      <c r="K55" s="2">
        <v>3</v>
      </c>
      <c r="L55" s="2">
        <v>2</v>
      </c>
      <c r="M55" s="119">
        <v>50</v>
      </c>
      <c r="N55" s="82">
        <f t="shared" si="3"/>
        <v>2502</v>
      </c>
      <c r="O55" s="27">
        <f>+ROUND(((C13)/50)*K55,0)</f>
        <v>2502</v>
      </c>
    </row>
    <row r="56" spans="1:15" ht="47.25" customHeight="1">
      <c r="A56" s="134"/>
      <c r="B56" s="131"/>
      <c r="C56" s="131"/>
      <c r="D56" s="151"/>
      <c r="E56" s="130"/>
      <c r="F56" s="134"/>
      <c r="G56" s="148"/>
      <c r="H56" s="134"/>
      <c r="I56" s="31" t="s">
        <v>62</v>
      </c>
      <c r="J56" s="5" t="s">
        <v>9</v>
      </c>
      <c r="K56" s="2">
        <v>3</v>
      </c>
      <c r="L56" s="2">
        <v>2</v>
      </c>
      <c r="M56" s="119">
        <v>50</v>
      </c>
      <c r="N56" s="82">
        <f t="shared" si="3"/>
        <v>2101</v>
      </c>
      <c r="O56" s="27">
        <f>+ROUND(((C16)/50)*K56,0)</f>
        <v>2101</v>
      </c>
    </row>
    <row r="57" spans="1:15" ht="69.900000000000006" customHeight="1">
      <c r="A57" s="16">
        <v>4</v>
      </c>
      <c r="B57" s="15" t="s">
        <v>23</v>
      </c>
      <c r="C57" s="15" t="s">
        <v>136</v>
      </c>
      <c r="D57" s="34" t="s">
        <v>74</v>
      </c>
      <c r="E57" s="62" t="s">
        <v>75</v>
      </c>
      <c r="F57" s="16" t="s">
        <v>4</v>
      </c>
      <c r="G57" s="17">
        <v>1</v>
      </c>
      <c r="H57" s="30" t="s">
        <v>18</v>
      </c>
      <c r="I57" s="31" t="s">
        <v>62</v>
      </c>
      <c r="J57" s="5" t="s">
        <v>68</v>
      </c>
      <c r="K57" s="2">
        <v>4</v>
      </c>
      <c r="L57" s="2" t="s">
        <v>62</v>
      </c>
      <c r="M57" s="119" t="s">
        <v>62</v>
      </c>
      <c r="N57" s="82">
        <f t="shared" si="3"/>
        <v>92</v>
      </c>
      <c r="O57" s="27">
        <f>C18*K57</f>
        <v>92</v>
      </c>
    </row>
    <row r="58" spans="1:15" ht="46.5" customHeight="1">
      <c r="A58" s="132">
        <v>5</v>
      </c>
      <c r="B58" s="129" t="s">
        <v>24</v>
      </c>
      <c r="C58" s="129" t="s">
        <v>133</v>
      </c>
      <c r="D58" s="151" t="s">
        <v>76</v>
      </c>
      <c r="E58" s="129" t="s">
        <v>69</v>
      </c>
      <c r="F58" s="132" t="s">
        <v>13</v>
      </c>
      <c r="G58" s="146">
        <v>1</v>
      </c>
      <c r="H58" s="132" t="s">
        <v>17</v>
      </c>
      <c r="I58" s="31" t="s">
        <v>62</v>
      </c>
      <c r="J58" s="5" t="s">
        <v>61</v>
      </c>
      <c r="K58" s="2">
        <v>3</v>
      </c>
      <c r="L58" s="2">
        <v>1</v>
      </c>
      <c r="M58" s="119">
        <v>50</v>
      </c>
      <c r="N58" s="82">
        <f t="shared" si="3"/>
        <v>1251</v>
      </c>
      <c r="O58" s="27">
        <f>+ROUND(((C13*50%)/50)*K58,0)</f>
        <v>1251</v>
      </c>
    </row>
    <row r="59" spans="1:15" ht="46.5" customHeight="1">
      <c r="A59" s="133"/>
      <c r="B59" s="130"/>
      <c r="C59" s="130"/>
      <c r="D59" s="151"/>
      <c r="E59" s="130"/>
      <c r="F59" s="133"/>
      <c r="G59" s="147"/>
      <c r="H59" s="134"/>
      <c r="I59" s="31" t="s">
        <v>62</v>
      </c>
      <c r="J59" s="5" t="s">
        <v>9</v>
      </c>
      <c r="K59" s="2">
        <v>3</v>
      </c>
      <c r="L59" s="2">
        <v>1</v>
      </c>
      <c r="M59" s="119">
        <v>50</v>
      </c>
      <c r="N59" s="82">
        <f t="shared" si="3"/>
        <v>1050</v>
      </c>
      <c r="O59" s="27">
        <f>+ROUND(((C16*50%)/50)*K59,0)</f>
        <v>1050</v>
      </c>
    </row>
    <row r="60" spans="1:15" ht="46.5" customHeight="1">
      <c r="A60" s="133"/>
      <c r="B60" s="130"/>
      <c r="C60" s="130"/>
      <c r="D60" s="151"/>
      <c r="E60" s="131"/>
      <c r="F60" s="134"/>
      <c r="G60" s="148"/>
      <c r="H60" s="2" t="s">
        <v>18</v>
      </c>
      <c r="I60" s="31" t="s">
        <v>62</v>
      </c>
      <c r="J60" s="5" t="s">
        <v>68</v>
      </c>
      <c r="K60" s="2">
        <v>3</v>
      </c>
      <c r="L60" s="2">
        <v>1</v>
      </c>
      <c r="M60" s="119">
        <v>3000</v>
      </c>
      <c r="N60" s="82">
        <f t="shared" si="3"/>
        <v>38</v>
      </c>
      <c r="O60" s="27">
        <f>+ROUND(((C12*50%)/3000)*K60,0)</f>
        <v>38</v>
      </c>
    </row>
    <row r="61" spans="1:15" ht="69" customHeight="1">
      <c r="A61" s="133"/>
      <c r="B61" s="130"/>
      <c r="C61" s="130"/>
      <c r="D61" s="151" t="s">
        <v>172</v>
      </c>
      <c r="E61" s="129" t="s">
        <v>71</v>
      </c>
      <c r="F61" s="132" t="s">
        <v>13</v>
      </c>
      <c r="G61" s="146">
        <v>1</v>
      </c>
      <c r="H61" s="132" t="s">
        <v>17</v>
      </c>
      <c r="I61" s="31" t="s">
        <v>62</v>
      </c>
      <c r="J61" s="5" t="s">
        <v>61</v>
      </c>
      <c r="K61" s="2">
        <v>3</v>
      </c>
      <c r="L61" s="2">
        <v>2</v>
      </c>
      <c r="M61" s="119">
        <v>50</v>
      </c>
      <c r="N61" s="82">
        <f t="shared" si="3"/>
        <v>2502</v>
      </c>
      <c r="O61" s="27">
        <f>+ROUND(((C13)/50)*K61,0)</f>
        <v>2502</v>
      </c>
    </row>
    <row r="62" spans="1:15" ht="99" customHeight="1">
      <c r="A62" s="134"/>
      <c r="B62" s="131"/>
      <c r="C62" s="131"/>
      <c r="D62" s="151"/>
      <c r="E62" s="130"/>
      <c r="F62" s="134"/>
      <c r="G62" s="148"/>
      <c r="H62" s="134"/>
      <c r="I62" s="31" t="s">
        <v>62</v>
      </c>
      <c r="J62" s="5" t="s">
        <v>9</v>
      </c>
      <c r="K62" s="2">
        <v>3</v>
      </c>
      <c r="L62" s="2">
        <v>2</v>
      </c>
      <c r="M62" s="119">
        <v>50</v>
      </c>
      <c r="N62" s="82">
        <f t="shared" si="3"/>
        <v>2101</v>
      </c>
      <c r="O62" s="27">
        <f>+ROUND(((C16)/50)*K62,0)</f>
        <v>2101</v>
      </c>
    </row>
    <row r="63" spans="1:15" ht="32.25" customHeight="1">
      <c r="A63" s="132">
        <v>6</v>
      </c>
      <c r="B63" s="129" t="s">
        <v>25</v>
      </c>
      <c r="C63" s="129" t="s">
        <v>134</v>
      </c>
      <c r="D63" s="158" t="s">
        <v>137</v>
      </c>
      <c r="E63" s="129" t="s">
        <v>69</v>
      </c>
      <c r="F63" s="132" t="s">
        <v>13</v>
      </c>
      <c r="G63" s="146">
        <v>1</v>
      </c>
      <c r="H63" s="132" t="s">
        <v>17</v>
      </c>
      <c r="I63" s="31" t="s">
        <v>62</v>
      </c>
      <c r="J63" s="5" t="s">
        <v>61</v>
      </c>
      <c r="K63" s="2">
        <v>3</v>
      </c>
      <c r="L63" s="2">
        <v>2</v>
      </c>
      <c r="M63" s="119">
        <v>50</v>
      </c>
      <c r="N63" s="82">
        <f t="shared" si="3"/>
        <v>1251</v>
      </c>
      <c r="O63" s="27">
        <f>+ROUND(((C13*50%)/50)*K63,0)</f>
        <v>1251</v>
      </c>
    </row>
    <row r="64" spans="1:15" ht="32.25" customHeight="1">
      <c r="A64" s="133"/>
      <c r="B64" s="130"/>
      <c r="C64" s="130"/>
      <c r="D64" s="158"/>
      <c r="E64" s="130"/>
      <c r="F64" s="133"/>
      <c r="G64" s="147"/>
      <c r="H64" s="134"/>
      <c r="I64" s="31" t="s">
        <v>62</v>
      </c>
      <c r="J64" s="5" t="s">
        <v>9</v>
      </c>
      <c r="K64" s="2">
        <v>3</v>
      </c>
      <c r="L64" s="2">
        <v>2</v>
      </c>
      <c r="M64" s="119">
        <v>50</v>
      </c>
      <c r="N64" s="82">
        <f t="shared" si="3"/>
        <v>1050</v>
      </c>
      <c r="O64" s="27">
        <f>+ROUND(((C16*50%)/50)*K64,0)</f>
        <v>1050</v>
      </c>
    </row>
    <row r="65" spans="1:15" ht="32.25" customHeight="1">
      <c r="A65" s="133"/>
      <c r="B65" s="130"/>
      <c r="C65" s="130"/>
      <c r="D65" s="158"/>
      <c r="E65" s="131"/>
      <c r="F65" s="134"/>
      <c r="G65" s="148"/>
      <c r="H65" s="2" t="s">
        <v>18</v>
      </c>
      <c r="I65" s="31" t="s">
        <v>62</v>
      </c>
      <c r="J65" s="5" t="s">
        <v>68</v>
      </c>
      <c r="K65" s="2">
        <v>3</v>
      </c>
      <c r="L65" s="2">
        <v>2</v>
      </c>
      <c r="M65" s="119">
        <v>3000</v>
      </c>
      <c r="N65" s="82">
        <f t="shared" si="3"/>
        <v>38</v>
      </c>
      <c r="O65" s="27">
        <f>+ROUND(((C12*50%)/3000)*K65,0)</f>
        <v>38</v>
      </c>
    </row>
    <row r="66" spans="1:15" ht="48" customHeight="1">
      <c r="A66" s="132">
        <v>7</v>
      </c>
      <c r="B66" s="129" t="s">
        <v>26</v>
      </c>
      <c r="C66" s="129" t="s">
        <v>135</v>
      </c>
      <c r="D66" s="158" t="s">
        <v>77</v>
      </c>
      <c r="E66" s="129" t="s">
        <v>69</v>
      </c>
      <c r="F66" s="132" t="s">
        <v>13</v>
      </c>
      <c r="G66" s="146">
        <v>1</v>
      </c>
      <c r="H66" s="132" t="s">
        <v>17</v>
      </c>
      <c r="I66" s="31" t="s">
        <v>62</v>
      </c>
      <c r="J66" s="5" t="s">
        <v>61</v>
      </c>
      <c r="K66" s="2">
        <v>3</v>
      </c>
      <c r="L66" s="2">
        <v>2</v>
      </c>
      <c r="M66" s="119">
        <v>50</v>
      </c>
      <c r="N66" s="82">
        <f t="shared" si="3"/>
        <v>1251</v>
      </c>
      <c r="O66" s="27">
        <f>+ROUND(((C13*50%)/50)*K66,0)</f>
        <v>1251</v>
      </c>
    </row>
    <row r="67" spans="1:15" ht="48" customHeight="1">
      <c r="A67" s="133"/>
      <c r="B67" s="130"/>
      <c r="C67" s="130"/>
      <c r="D67" s="158"/>
      <c r="E67" s="130"/>
      <c r="F67" s="133"/>
      <c r="G67" s="147"/>
      <c r="H67" s="134"/>
      <c r="I67" s="31" t="s">
        <v>62</v>
      </c>
      <c r="J67" s="5" t="s">
        <v>9</v>
      </c>
      <c r="K67" s="2">
        <v>3</v>
      </c>
      <c r="L67" s="2">
        <v>2</v>
      </c>
      <c r="M67" s="119">
        <v>50</v>
      </c>
      <c r="N67" s="82">
        <f t="shared" si="3"/>
        <v>1050</v>
      </c>
      <c r="O67" s="27">
        <f>+ROUND(((C16*50%)/50)*K67,0)</f>
        <v>1050</v>
      </c>
    </row>
    <row r="68" spans="1:15" ht="48" customHeight="1">
      <c r="A68" s="133"/>
      <c r="B68" s="130"/>
      <c r="C68" s="130"/>
      <c r="D68" s="158"/>
      <c r="E68" s="131"/>
      <c r="F68" s="134"/>
      <c r="G68" s="148"/>
      <c r="H68" s="2" t="s">
        <v>18</v>
      </c>
      <c r="I68" s="31" t="s">
        <v>62</v>
      </c>
      <c r="J68" s="5" t="s">
        <v>68</v>
      </c>
      <c r="K68" s="2">
        <v>3</v>
      </c>
      <c r="L68" s="2">
        <v>2</v>
      </c>
      <c r="M68" s="119">
        <v>3000</v>
      </c>
      <c r="N68" s="82">
        <f t="shared" si="3"/>
        <v>38</v>
      </c>
      <c r="O68" s="27">
        <f>+ROUND(((C12*50%)/3000)*K68,0)</f>
        <v>38</v>
      </c>
    </row>
    <row r="69" spans="1:15" ht="69.900000000000006" customHeight="1">
      <c r="A69" s="132">
        <v>8</v>
      </c>
      <c r="B69" s="129" t="s">
        <v>27</v>
      </c>
      <c r="C69" s="141" t="s">
        <v>28</v>
      </c>
      <c r="D69" s="151" t="s">
        <v>141</v>
      </c>
      <c r="E69" s="129" t="s">
        <v>139</v>
      </c>
      <c r="F69" s="132" t="s">
        <v>14</v>
      </c>
      <c r="G69" s="146">
        <v>0.12</v>
      </c>
      <c r="H69" s="132" t="s">
        <v>17</v>
      </c>
      <c r="I69" s="31" t="s">
        <v>62</v>
      </c>
      <c r="J69" s="5" t="s">
        <v>61</v>
      </c>
      <c r="K69" s="2" t="s">
        <v>78</v>
      </c>
      <c r="L69" s="2" t="s">
        <v>62</v>
      </c>
      <c r="M69" s="119" t="s">
        <v>62</v>
      </c>
      <c r="N69" s="82">
        <f t="shared" si="3"/>
        <v>5005</v>
      </c>
      <c r="O69" s="27">
        <f>+ROUND(C13*G69,0)</f>
        <v>5005</v>
      </c>
    </row>
    <row r="70" spans="1:15" ht="69.900000000000006" customHeight="1">
      <c r="A70" s="134"/>
      <c r="B70" s="131"/>
      <c r="C70" s="141"/>
      <c r="D70" s="151"/>
      <c r="E70" s="131"/>
      <c r="F70" s="134"/>
      <c r="G70" s="148"/>
      <c r="H70" s="134"/>
      <c r="I70" s="31" t="s">
        <v>62</v>
      </c>
      <c r="J70" s="5" t="s">
        <v>9</v>
      </c>
      <c r="K70" s="2" t="s">
        <v>78</v>
      </c>
      <c r="L70" s="2" t="s">
        <v>62</v>
      </c>
      <c r="M70" s="119" t="s">
        <v>62</v>
      </c>
      <c r="N70" s="82">
        <f t="shared" si="3"/>
        <v>4201</v>
      </c>
      <c r="O70" s="27">
        <f>+ROUND((C16*G69),0)</f>
        <v>4201</v>
      </c>
    </row>
    <row r="71" spans="1:15" ht="69.900000000000006" customHeight="1">
      <c r="A71" s="132">
        <v>9</v>
      </c>
      <c r="B71" s="129" t="s">
        <v>29</v>
      </c>
      <c r="C71" s="141" t="s">
        <v>30</v>
      </c>
      <c r="D71" s="151" t="s">
        <v>141</v>
      </c>
      <c r="E71" s="129" t="s">
        <v>139</v>
      </c>
      <c r="F71" s="140" t="s">
        <v>14</v>
      </c>
      <c r="G71" s="149">
        <v>0.3</v>
      </c>
      <c r="H71" s="132" t="s">
        <v>17</v>
      </c>
      <c r="I71" s="31" t="s">
        <v>62</v>
      </c>
      <c r="J71" s="5" t="s">
        <v>61</v>
      </c>
      <c r="K71" s="2">
        <v>1</v>
      </c>
      <c r="L71" s="2" t="s">
        <v>62</v>
      </c>
      <c r="M71" s="119" t="s">
        <v>62</v>
      </c>
      <c r="N71" s="82">
        <f t="shared" si="3"/>
        <v>12512</v>
      </c>
      <c r="O71" s="27">
        <f>+ROUND(C13*G71,0)</f>
        <v>12512</v>
      </c>
    </row>
    <row r="72" spans="1:15" ht="69.900000000000006" customHeight="1">
      <c r="A72" s="134"/>
      <c r="B72" s="131"/>
      <c r="C72" s="141"/>
      <c r="D72" s="151"/>
      <c r="E72" s="131"/>
      <c r="F72" s="140"/>
      <c r="G72" s="149"/>
      <c r="H72" s="134"/>
      <c r="I72" s="31" t="s">
        <v>62</v>
      </c>
      <c r="J72" s="5" t="s">
        <v>9</v>
      </c>
      <c r="K72" s="2">
        <v>1</v>
      </c>
      <c r="L72" s="2" t="s">
        <v>62</v>
      </c>
      <c r="M72" s="119" t="s">
        <v>62</v>
      </c>
      <c r="N72" s="82">
        <f t="shared" si="3"/>
        <v>10503</v>
      </c>
      <c r="O72" s="27">
        <f>+ROUND((C16*G71),0)</f>
        <v>10503</v>
      </c>
    </row>
    <row r="73" spans="1:15" ht="69.900000000000006" customHeight="1">
      <c r="A73" s="132">
        <v>10</v>
      </c>
      <c r="B73" s="151" t="s">
        <v>32</v>
      </c>
      <c r="C73" s="141" t="s">
        <v>31</v>
      </c>
      <c r="D73" s="151" t="s">
        <v>142</v>
      </c>
      <c r="E73" s="129" t="s">
        <v>139</v>
      </c>
      <c r="F73" s="140" t="s">
        <v>14</v>
      </c>
      <c r="G73" s="150">
        <v>8.9999999999999998E-4</v>
      </c>
      <c r="H73" s="132" t="s">
        <v>17</v>
      </c>
      <c r="I73" s="31" t="s">
        <v>62</v>
      </c>
      <c r="J73" s="5" t="s">
        <v>61</v>
      </c>
      <c r="K73" s="2" t="s">
        <v>78</v>
      </c>
      <c r="L73" s="2" t="s">
        <v>62</v>
      </c>
      <c r="M73" s="119" t="s">
        <v>62</v>
      </c>
      <c r="N73" s="82">
        <f t="shared" si="3"/>
        <v>38</v>
      </c>
      <c r="O73" s="27">
        <f>+ROUND(C13*G73,0)</f>
        <v>38</v>
      </c>
    </row>
    <row r="74" spans="1:15" ht="69.900000000000006" customHeight="1">
      <c r="A74" s="134"/>
      <c r="B74" s="151"/>
      <c r="C74" s="141"/>
      <c r="D74" s="151"/>
      <c r="E74" s="131"/>
      <c r="F74" s="140"/>
      <c r="G74" s="150"/>
      <c r="H74" s="134"/>
      <c r="I74" s="31" t="s">
        <v>62</v>
      </c>
      <c r="J74" s="5" t="s">
        <v>9</v>
      </c>
      <c r="K74" s="2" t="s">
        <v>78</v>
      </c>
      <c r="L74" s="2" t="s">
        <v>62</v>
      </c>
      <c r="M74" s="119" t="s">
        <v>62</v>
      </c>
      <c r="N74" s="82">
        <f t="shared" si="3"/>
        <v>32</v>
      </c>
      <c r="O74" s="27">
        <f>+ROUND((C16*G73),0)</f>
        <v>32</v>
      </c>
    </row>
    <row r="75" spans="1:15" ht="69.900000000000006" customHeight="1">
      <c r="A75" s="132">
        <v>11</v>
      </c>
      <c r="B75" s="129" t="s">
        <v>33</v>
      </c>
      <c r="C75" s="129" t="s">
        <v>34</v>
      </c>
      <c r="D75" s="135" t="s">
        <v>143</v>
      </c>
      <c r="E75" s="129" t="s">
        <v>139</v>
      </c>
      <c r="F75" s="132" t="s">
        <v>14</v>
      </c>
      <c r="G75" s="142">
        <v>1.0500000000000001E-2</v>
      </c>
      <c r="H75" s="132" t="s">
        <v>17</v>
      </c>
      <c r="I75" s="31" t="s">
        <v>62</v>
      </c>
      <c r="J75" s="5" t="s">
        <v>61</v>
      </c>
      <c r="K75" s="2">
        <v>1</v>
      </c>
      <c r="L75" s="2" t="s">
        <v>62</v>
      </c>
      <c r="M75" s="119" t="s">
        <v>62</v>
      </c>
      <c r="N75" s="82">
        <f t="shared" si="3"/>
        <v>438</v>
      </c>
      <c r="O75" s="27">
        <f>+ROUND(C13*G75,0)</f>
        <v>438</v>
      </c>
    </row>
    <row r="76" spans="1:15" ht="69.900000000000006" customHeight="1">
      <c r="A76" s="134"/>
      <c r="B76" s="131"/>
      <c r="C76" s="131"/>
      <c r="D76" s="137"/>
      <c r="E76" s="131"/>
      <c r="F76" s="134"/>
      <c r="G76" s="143"/>
      <c r="H76" s="134"/>
      <c r="I76" s="31" t="s">
        <v>62</v>
      </c>
      <c r="J76" s="5" t="s">
        <v>9</v>
      </c>
      <c r="K76" s="2">
        <v>1</v>
      </c>
      <c r="L76" s="2" t="s">
        <v>62</v>
      </c>
      <c r="M76" s="119" t="s">
        <v>62</v>
      </c>
      <c r="N76" s="82">
        <f t="shared" si="3"/>
        <v>368</v>
      </c>
      <c r="O76" s="27">
        <f>+ROUND(C16*G75,0)</f>
        <v>368</v>
      </c>
    </row>
    <row r="77" spans="1:15" ht="69.900000000000006" customHeight="1">
      <c r="A77" s="132">
        <v>12</v>
      </c>
      <c r="B77" s="151" t="s">
        <v>35</v>
      </c>
      <c r="C77" s="141" t="s">
        <v>36</v>
      </c>
      <c r="D77" s="151" t="s">
        <v>144</v>
      </c>
      <c r="E77" s="129" t="s">
        <v>139</v>
      </c>
      <c r="F77" s="132" t="s">
        <v>14</v>
      </c>
      <c r="G77" s="142">
        <v>7.3000000000000001E-3</v>
      </c>
      <c r="H77" s="132" t="s">
        <v>17</v>
      </c>
      <c r="I77" s="31" t="s">
        <v>62</v>
      </c>
      <c r="J77" s="5" t="s">
        <v>61</v>
      </c>
      <c r="K77" s="2" t="s">
        <v>78</v>
      </c>
      <c r="L77" s="2" t="s">
        <v>62</v>
      </c>
      <c r="M77" s="119" t="s">
        <v>62</v>
      </c>
      <c r="N77" s="82">
        <f t="shared" si="3"/>
        <v>417</v>
      </c>
      <c r="O77" s="27">
        <f>O79</f>
        <v>417</v>
      </c>
    </row>
    <row r="78" spans="1:15" ht="69.900000000000006" customHeight="1">
      <c r="A78" s="134"/>
      <c r="B78" s="151"/>
      <c r="C78" s="141"/>
      <c r="D78" s="151"/>
      <c r="E78" s="131"/>
      <c r="F78" s="134"/>
      <c r="G78" s="143"/>
      <c r="H78" s="134"/>
      <c r="I78" s="31" t="s">
        <v>62</v>
      </c>
      <c r="J78" s="5" t="s">
        <v>9</v>
      </c>
      <c r="K78" s="2" t="s">
        <v>78</v>
      </c>
      <c r="L78" s="2" t="s">
        <v>62</v>
      </c>
      <c r="M78" s="119" t="s">
        <v>62</v>
      </c>
      <c r="N78" s="82">
        <f t="shared" si="3"/>
        <v>256</v>
      </c>
      <c r="O78" s="27">
        <f>+ROUND((C16*G77),0)</f>
        <v>256</v>
      </c>
    </row>
    <row r="79" spans="1:15" ht="69.900000000000006" customHeight="1">
      <c r="A79" s="132">
        <v>13</v>
      </c>
      <c r="B79" s="129" t="s">
        <v>42</v>
      </c>
      <c r="C79" s="129" t="s">
        <v>41</v>
      </c>
      <c r="D79" s="135" t="s">
        <v>40</v>
      </c>
      <c r="E79" s="129" t="s">
        <v>90</v>
      </c>
      <c r="F79" s="141" t="s">
        <v>4</v>
      </c>
      <c r="G79" s="144">
        <v>0.01</v>
      </c>
      <c r="H79" s="132" t="s">
        <v>17</v>
      </c>
      <c r="I79" s="31" t="s">
        <v>62</v>
      </c>
      <c r="J79" s="5" t="s">
        <v>61</v>
      </c>
      <c r="K79" s="64">
        <v>12</v>
      </c>
      <c r="L79" s="2" t="s">
        <v>62</v>
      </c>
      <c r="M79" s="119" t="s">
        <v>62</v>
      </c>
      <c r="N79" s="82">
        <f t="shared" si="3"/>
        <v>417</v>
      </c>
      <c r="O79" s="82">
        <f>+ROUND((C13*G79),0)</f>
        <v>417</v>
      </c>
    </row>
    <row r="80" spans="1:15" ht="69.900000000000006" customHeight="1">
      <c r="A80" s="133"/>
      <c r="B80" s="130"/>
      <c r="C80" s="130"/>
      <c r="D80" s="137"/>
      <c r="E80" s="131"/>
      <c r="F80" s="141"/>
      <c r="G80" s="145"/>
      <c r="H80" s="134"/>
      <c r="I80" s="31" t="s">
        <v>62</v>
      </c>
      <c r="J80" s="5" t="s">
        <v>9</v>
      </c>
      <c r="K80" s="64">
        <v>12</v>
      </c>
      <c r="L80" s="2" t="s">
        <v>62</v>
      </c>
      <c r="M80" s="119" t="s">
        <v>62</v>
      </c>
      <c r="N80" s="82">
        <f t="shared" si="3"/>
        <v>350</v>
      </c>
      <c r="O80" s="82">
        <f>+ROUND((C16*G79),0)</f>
        <v>350</v>
      </c>
    </row>
    <row r="81" spans="1:15" ht="69.900000000000006" customHeight="1">
      <c r="A81" s="133"/>
      <c r="B81" s="130"/>
      <c r="C81" s="130"/>
      <c r="D81" s="23" t="s">
        <v>39</v>
      </c>
      <c r="E81" s="15" t="s">
        <v>75</v>
      </c>
      <c r="F81" s="5" t="s">
        <v>4</v>
      </c>
      <c r="G81" s="17">
        <v>1</v>
      </c>
      <c r="H81" s="16" t="s">
        <v>18</v>
      </c>
      <c r="I81" s="31" t="s">
        <v>62</v>
      </c>
      <c r="J81" s="5" t="s">
        <v>68</v>
      </c>
      <c r="K81" s="64">
        <v>12</v>
      </c>
      <c r="L81" s="2" t="s">
        <v>62</v>
      </c>
      <c r="M81" s="119" t="s">
        <v>62</v>
      </c>
      <c r="N81" s="82">
        <f t="shared" si="3"/>
        <v>276</v>
      </c>
      <c r="O81" s="83">
        <f>+C18*12</f>
        <v>276</v>
      </c>
    </row>
    <row r="82" spans="1:15" ht="69.900000000000006" customHeight="1">
      <c r="A82" s="133"/>
      <c r="B82" s="130"/>
      <c r="C82" s="130"/>
      <c r="D82" s="135" t="s">
        <v>38</v>
      </c>
      <c r="E82" s="129" t="s">
        <v>91</v>
      </c>
      <c r="F82" s="141" t="s">
        <v>4</v>
      </c>
      <c r="G82" s="142">
        <v>5.4999999999999997E-3</v>
      </c>
      <c r="H82" s="132" t="s">
        <v>17</v>
      </c>
      <c r="I82" s="31" t="s">
        <v>62</v>
      </c>
      <c r="J82" s="5" t="s">
        <v>61</v>
      </c>
      <c r="K82" s="64">
        <v>12</v>
      </c>
      <c r="L82" s="2" t="s">
        <v>62</v>
      </c>
      <c r="M82" s="119" t="s">
        <v>62</v>
      </c>
      <c r="N82" s="82">
        <f t="shared" si="3"/>
        <v>229</v>
      </c>
      <c r="O82" s="82">
        <f>+ROUND((C13*G82),0)</f>
        <v>229</v>
      </c>
    </row>
    <row r="83" spans="1:15" ht="69.900000000000006" customHeight="1">
      <c r="A83" s="133"/>
      <c r="B83" s="130"/>
      <c r="C83" s="130"/>
      <c r="D83" s="137"/>
      <c r="E83" s="131"/>
      <c r="F83" s="141"/>
      <c r="G83" s="143"/>
      <c r="H83" s="134"/>
      <c r="I83" s="31" t="s">
        <v>62</v>
      </c>
      <c r="J83" s="5" t="s">
        <v>9</v>
      </c>
      <c r="K83" s="64">
        <v>12</v>
      </c>
      <c r="L83" s="2" t="s">
        <v>62</v>
      </c>
      <c r="M83" s="119" t="s">
        <v>62</v>
      </c>
      <c r="N83" s="82">
        <f t="shared" si="3"/>
        <v>193</v>
      </c>
      <c r="O83" s="82">
        <f>+ROUND((C16*G82),0)</f>
        <v>193</v>
      </c>
    </row>
    <row r="84" spans="1:15" ht="69.900000000000006" customHeight="1">
      <c r="A84" s="133"/>
      <c r="B84" s="130"/>
      <c r="C84" s="130"/>
      <c r="D84" s="23" t="s">
        <v>37</v>
      </c>
      <c r="E84" s="15" t="s">
        <v>75</v>
      </c>
      <c r="F84" s="5" t="s">
        <v>4</v>
      </c>
      <c r="G84" s="17">
        <v>1</v>
      </c>
      <c r="H84" s="16" t="s">
        <v>18</v>
      </c>
      <c r="I84" s="31" t="s">
        <v>62</v>
      </c>
      <c r="J84" s="5" t="s">
        <v>68</v>
      </c>
      <c r="K84" s="64">
        <v>12</v>
      </c>
      <c r="L84" s="2" t="s">
        <v>62</v>
      </c>
      <c r="M84" s="119" t="s">
        <v>62</v>
      </c>
      <c r="N84" s="82">
        <f t="shared" si="3"/>
        <v>276</v>
      </c>
      <c r="O84" s="83">
        <f>+C18*12</f>
        <v>276</v>
      </c>
    </row>
    <row r="85" spans="1:15" ht="69.900000000000006" customHeight="1">
      <c r="A85" s="133"/>
      <c r="B85" s="130"/>
      <c r="C85" s="130"/>
      <c r="D85" s="135" t="s">
        <v>166</v>
      </c>
      <c r="E85" s="129" t="s">
        <v>92</v>
      </c>
      <c r="F85" s="141" t="s">
        <v>5</v>
      </c>
      <c r="G85" s="142">
        <v>4.0000000000000001E-3</v>
      </c>
      <c r="H85" s="132" t="s">
        <v>17</v>
      </c>
      <c r="I85" s="31" t="s">
        <v>62</v>
      </c>
      <c r="J85" s="5" t="s">
        <v>61</v>
      </c>
      <c r="K85" s="2" t="s">
        <v>62</v>
      </c>
      <c r="L85" s="2" t="s">
        <v>62</v>
      </c>
      <c r="M85" s="119" t="s">
        <v>62</v>
      </c>
      <c r="N85" s="82">
        <f t="shared" si="3"/>
        <v>167</v>
      </c>
      <c r="O85" s="82">
        <f>+ROUND((C13*G85),0)</f>
        <v>167</v>
      </c>
    </row>
    <row r="86" spans="1:15" ht="69.900000000000006" customHeight="1">
      <c r="A86" s="133"/>
      <c r="B86" s="130"/>
      <c r="C86" s="130"/>
      <c r="D86" s="137"/>
      <c r="E86" s="131"/>
      <c r="F86" s="141"/>
      <c r="G86" s="143"/>
      <c r="H86" s="134"/>
      <c r="I86" s="31" t="s">
        <v>62</v>
      </c>
      <c r="J86" s="5" t="s">
        <v>9</v>
      </c>
      <c r="K86" s="2" t="s">
        <v>62</v>
      </c>
      <c r="L86" s="2" t="s">
        <v>62</v>
      </c>
      <c r="M86" s="119" t="s">
        <v>62</v>
      </c>
      <c r="N86" s="82">
        <f t="shared" si="3"/>
        <v>134</v>
      </c>
      <c r="O86" s="82">
        <f>+ROUND((C14*G85),0)</f>
        <v>134</v>
      </c>
    </row>
    <row r="87" spans="1:15" ht="69.900000000000006" customHeight="1">
      <c r="A87" s="133"/>
      <c r="B87" s="130"/>
      <c r="C87" s="130"/>
      <c r="D87" s="135" t="s">
        <v>165</v>
      </c>
      <c r="E87" s="129" t="s">
        <v>92</v>
      </c>
      <c r="F87" s="141" t="s">
        <v>5</v>
      </c>
      <c r="G87" s="142">
        <v>2E-3</v>
      </c>
      <c r="H87" s="132" t="s">
        <v>17</v>
      </c>
      <c r="I87" s="31" t="s">
        <v>62</v>
      </c>
      <c r="J87" s="5" t="s">
        <v>61</v>
      </c>
      <c r="K87" s="2" t="s">
        <v>62</v>
      </c>
      <c r="L87" s="2" t="s">
        <v>62</v>
      </c>
      <c r="M87" s="119" t="s">
        <v>62</v>
      </c>
      <c r="N87" s="82">
        <f t="shared" si="3"/>
        <v>83</v>
      </c>
      <c r="O87" s="82">
        <f>+ROUND((C13*G87),0)</f>
        <v>83</v>
      </c>
    </row>
    <row r="88" spans="1:15" ht="69.900000000000006" customHeight="1">
      <c r="A88" s="133"/>
      <c r="B88" s="130"/>
      <c r="C88" s="130"/>
      <c r="D88" s="137"/>
      <c r="E88" s="131"/>
      <c r="F88" s="141"/>
      <c r="G88" s="143"/>
      <c r="H88" s="134"/>
      <c r="I88" s="31" t="s">
        <v>62</v>
      </c>
      <c r="J88" s="5" t="s">
        <v>9</v>
      </c>
      <c r="K88" s="2" t="s">
        <v>62</v>
      </c>
      <c r="L88" s="2" t="s">
        <v>62</v>
      </c>
      <c r="M88" s="119" t="s">
        <v>62</v>
      </c>
      <c r="N88" s="82">
        <f t="shared" si="3"/>
        <v>70</v>
      </c>
      <c r="O88" s="82">
        <f>+ROUND((C16*G87),0)</f>
        <v>70</v>
      </c>
    </row>
    <row r="89" spans="1:15" ht="69.900000000000006" customHeight="1">
      <c r="A89" s="133"/>
      <c r="B89" s="130"/>
      <c r="C89" s="130"/>
      <c r="D89" s="135" t="s">
        <v>168</v>
      </c>
      <c r="E89" s="129" t="s">
        <v>92</v>
      </c>
      <c r="F89" s="141" t="s">
        <v>5</v>
      </c>
      <c r="G89" s="142">
        <v>5.0000000000000001E-4</v>
      </c>
      <c r="H89" s="132" t="s">
        <v>17</v>
      </c>
      <c r="I89" s="31" t="s">
        <v>62</v>
      </c>
      <c r="J89" s="5" t="s">
        <v>61</v>
      </c>
      <c r="K89" s="2" t="s">
        <v>62</v>
      </c>
      <c r="L89" s="2" t="s">
        <v>62</v>
      </c>
      <c r="M89" s="119" t="s">
        <v>62</v>
      </c>
      <c r="N89" s="82">
        <f t="shared" si="3"/>
        <v>21</v>
      </c>
      <c r="O89" s="82">
        <f>+ROUND((C13*G89),0)</f>
        <v>21</v>
      </c>
    </row>
    <row r="90" spans="1:15" ht="69.900000000000006" customHeight="1">
      <c r="A90" s="133"/>
      <c r="B90" s="130"/>
      <c r="C90" s="130"/>
      <c r="D90" s="137"/>
      <c r="E90" s="131"/>
      <c r="F90" s="141"/>
      <c r="G90" s="143"/>
      <c r="H90" s="134"/>
      <c r="I90" s="31" t="s">
        <v>62</v>
      </c>
      <c r="J90" s="5" t="s">
        <v>9</v>
      </c>
      <c r="K90" s="2" t="s">
        <v>62</v>
      </c>
      <c r="L90" s="2" t="s">
        <v>62</v>
      </c>
      <c r="M90" s="119" t="s">
        <v>62</v>
      </c>
      <c r="N90" s="82">
        <f t="shared" si="3"/>
        <v>18</v>
      </c>
      <c r="O90" s="82">
        <f>+ROUND((C16*G89),0)</f>
        <v>18</v>
      </c>
    </row>
    <row r="91" spans="1:15" ht="69.900000000000006" customHeight="1">
      <c r="A91" s="133"/>
      <c r="B91" s="130"/>
      <c r="C91" s="130"/>
      <c r="D91" s="135" t="s">
        <v>164</v>
      </c>
      <c r="E91" s="129" t="s">
        <v>92</v>
      </c>
      <c r="F91" s="141" t="s">
        <v>5</v>
      </c>
      <c r="G91" s="142">
        <v>5.0000000000000001E-4</v>
      </c>
      <c r="H91" s="132" t="s">
        <v>17</v>
      </c>
      <c r="I91" s="31" t="s">
        <v>62</v>
      </c>
      <c r="J91" s="5" t="s">
        <v>61</v>
      </c>
      <c r="K91" s="2" t="s">
        <v>62</v>
      </c>
      <c r="L91" s="2" t="s">
        <v>62</v>
      </c>
      <c r="M91" s="119" t="s">
        <v>62</v>
      </c>
      <c r="N91" s="82">
        <f t="shared" si="3"/>
        <v>21</v>
      </c>
      <c r="O91" s="82">
        <f>+ROUND((C13*G91),0)</f>
        <v>21</v>
      </c>
    </row>
    <row r="92" spans="1:15" ht="69.900000000000006" customHeight="1">
      <c r="A92" s="133"/>
      <c r="B92" s="130"/>
      <c r="C92" s="130"/>
      <c r="D92" s="137"/>
      <c r="E92" s="131"/>
      <c r="F92" s="141"/>
      <c r="G92" s="143"/>
      <c r="H92" s="134"/>
      <c r="I92" s="31" t="s">
        <v>62</v>
      </c>
      <c r="J92" s="5" t="s">
        <v>9</v>
      </c>
      <c r="K92" s="2" t="s">
        <v>62</v>
      </c>
      <c r="L92" s="2" t="s">
        <v>62</v>
      </c>
      <c r="M92" s="119" t="s">
        <v>62</v>
      </c>
      <c r="N92" s="82">
        <f t="shared" si="3"/>
        <v>18</v>
      </c>
      <c r="O92" s="82">
        <f>+ROUND((C16*G91),0)</f>
        <v>18</v>
      </c>
    </row>
    <row r="93" spans="1:15" ht="69.900000000000006" customHeight="1">
      <c r="A93" s="133"/>
      <c r="B93" s="130"/>
      <c r="C93" s="130"/>
      <c r="D93" s="135" t="s">
        <v>167</v>
      </c>
      <c r="E93" s="129" t="s">
        <v>92</v>
      </c>
      <c r="F93" s="141" t="s">
        <v>5</v>
      </c>
      <c r="G93" s="142">
        <v>3.0000000000000001E-3</v>
      </c>
      <c r="H93" s="132" t="s">
        <v>17</v>
      </c>
      <c r="I93" s="31" t="s">
        <v>62</v>
      </c>
      <c r="J93" s="5" t="s">
        <v>61</v>
      </c>
      <c r="K93" s="2" t="s">
        <v>62</v>
      </c>
      <c r="L93" s="2" t="s">
        <v>62</v>
      </c>
      <c r="M93" s="119" t="s">
        <v>62</v>
      </c>
      <c r="N93" s="82">
        <f t="shared" si="3"/>
        <v>125</v>
      </c>
      <c r="O93" s="82">
        <f>+ROUND((C13*G93),0)</f>
        <v>125</v>
      </c>
    </row>
    <row r="94" spans="1:15" ht="69.900000000000006" customHeight="1">
      <c r="A94" s="134"/>
      <c r="B94" s="131"/>
      <c r="C94" s="131"/>
      <c r="D94" s="137"/>
      <c r="E94" s="131"/>
      <c r="F94" s="141"/>
      <c r="G94" s="143"/>
      <c r="H94" s="134"/>
      <c r="I94" s="31" t="s">
        <v>62</v>
      </c>
      <c r="J94" s="5" t="s">
        <v>9</v>
      </c>
      <c r="K94" s="2" t="s">
        <v>62</v>
      </c>
      <c r="L94" s="2" t="s">
        <v>62</v>
      </c>
      <c r="M94" s="119" t="s">
        <v>62</v>
      </c>
      <c r="N94" s="82">
        <f t="shared" si="3"/>
        <v>105</v>
      </c>
      <c r="O94" s="82">
        <f>+ROUND((C16*G93),0)</f>
        <v>105</v>
      </c>
    </row>
    <row r="95" spans="1:15" ht="108" customHeight="1">
      <c r="A95" s="16">
        <v>14</v>
      </c>
      <c r="B95" s="35" t="s">
        <v>127</v>
      </c>
      <c r="C95" s="48" t="s">
        <v>0</v>
      </c>
      <c r="D95" s="35" t="s">
        <v>58</v>
      </c>
      <c r="E95" s="47" t="s">
        <v>107</v>
      </c>
      <c r="F95" s="16" t="s">
        <v>4</v>
      </c>
      <c r="G95" s="17">
        <v>1</v>
      </c>
      <c r="H95" s="16" t="s">
        <v>18</v>
      </c>
      <c r="I95" s="31" t="s">
        <v>62</v>
      </c>
      <c r="J95" s="5" t="s">
        <v>68</v>
      </c>
      <c r="K95" s="2">
        <v>12</v>
      </c>
      <c r="L95" s="2" t="s">
        <v>62</v>
      </c>
      <c r="M95" s="119" t="s">
        <v>62</v>
      </c>
      <c r="N95" s="82">
        <f t="shared" si="3"/>
        <v>276</v>
      </c>
      <c r="O95" s="44">
        <f>C18*K95</f>
        <v>276</v>
      </c>
    </row>
    <row r="96" spans="1:15" ht="14.25" customHeight="1">
      <c r="A96" s="132">
        <v>15</v>
      </c>
      <c r="B96" s="129" t="s">
        <v>43</v>
      </c>
      <c r="C96" s="129" t="s">
        <v>145</v>
      </c>
      <c r="D96" s="135" t="s">
        <v>146</v>
      </c>
      <c r="E96" s="129" t="s">
        <v>109</v>
      </c>
      <c r="F96" s="132" t="s">
        <v>5</v>
      </c>
      <c r="G96" s="17">
        <v>0.1</v>
      </c>
      <c r="H96" s="132" t="s">
        <v>17</v>
      </c>
      <c r="I96" s="132" t="s">
        <v>99</v>
      </c>
      <c r="J96" s="5" t="s">
        <v>61</v>
      </c>
      <c r="K96" s="2">
        <v>1</v>
      </c>
      <c r="L96" s="2" t="s">
        <v>62</v>
      </c>
      <c r="M96" s="119" t="s">
        <v>62</v>
      </c>
      <c r="N96" s="82">
        <f t="shared" si="3"/>
        <v>4</v>
      </c>
      <c r="O96" s="27">
        <f>+(C26*1)*G96</f>
        <v>4</v>
      </c>
    </row>
    <row r="97" spans="1:15">
      <c r="A97" s="133"/>
      <c r="B97" s="130"/>
      <c r="C97" s="130"/>
      <c r="D97" s="136"/>
      <c r="E97" s="130"/>
      <c r="F97" s="133"/>
      <c r="G97" s="63">
        <v>1</v>
      </c>
      <c r="H97" s="133"/>
      <c r="I97" s="134"/>
      <c r="J97" s="5" t="s">
        <v>9</v>
      </c>
      <c r="K97" s="2">
        <v>1</v>
      </c>
      <c r="L97" s="2" t="s">
        <v>62</v>
      </c>
      <c r="M97" s="119" t="s">
        <v>62</v>
      </c>
      <c r="N97" s="82">
        <f t="shared" si="3"/>
        <v>16</v>
      </c>
      <c r="O97" s="27">
        <f>+(C27*1)*G97</f>
        <v>16</v>
      </c>
    </row>
    <row r="98" spans="1:15">
      <c r="A98" s="133"/>
      <c r="B98" s="130"/>
      <c r="C98" s="130"/>
      <c r="D98" s="136"/>
      <c r="E98" s="130"/>
      <c r="F98" s="133"/>
      <c r="G98" s="17">
        <v>0.1</v>
      </c>
      <c r="H98" s="133"/>
      <c r="I98" s="132" t="s">
        <v>100</v>
      </c>
      <c r="J98" s="5" t="s">
        <v>61</v>
      </c>
      <c r="K98" s="2">
        <v>1</v>
      </c>
      <c r="L98" s="2" t="s">
        <v>62</v>
      </c>
      <c r="M98" s="119" t="s">
        <v>62</v>
      </c>
      <c r="N98" s="82">
        <f t="shared" si="3"/>
        <v>19</v>
      </c>
      <c r="O98" s="27">
        <f>+(C31*1)*G98</f>
        <v>19</v>
      </c>
    </row>
    <row r="99" spans="1:15">
      <c r="A99" s="133"/>
      <c r="B99" s="130"/>
      <c r="C99" s="130"/>
      <c r="D99" s="136"/>
      <c r="E99" s="130"/>
      <c r="F99" s="133"/>
      <c r="G99" s="17">
        <v>0.1</v>
      </c>
      <c r="H99" s="133"/>
      <c r="I99" s="134"/>
      <c r="J99" s="5" t="s">
        <v>9</v>
      </c>
      <c r="K99" s="2">
        <v>1</v>
      </c>
      <c r="L99" s="2" t="s">
        <v>62</v>
      </c>
      <c r="M99" s="119" t="s">
        <v>62</v>
      </c>
      <c r="N99" s="82">
        <f t="shared" si="3"/>
        <v>5</v>
      </c>
      <c r="O99" s="27">
        <f>+(C32*1)*G99</f>
        <v>5</v>
      </c>
    </row>
    <row r="100" spans="1:15">
      <c r="A100" s="133"/>
      <c r="B100" s="130"/>
      <c r="C100" s="130"/>
      <c r="D100" s="136"/>
      <c r="E100" s="130"/>
      <c r="F100" s="133"/>
      <c r="G100" s="17">
        <v>0.1</v>
      </c>
      <c r="H100" s="133"/>
      <c r="I100" s="132" t="s">
        <v>101</v>
      </c>
      <c r="J100" s="5" t="s">
        <v>61</v>
      </c>
      <c r="K100" s="2">
        <v>1</v>
      </c>
      <c r="L100" s="2" t="s">
        <v>62</v>
      </c>
      <c r="M100" s="119" t="s">
        <v>62</v>
      </c>
      <c r="N100" s="82">
        <f t="shared" si="3"/>
        <v>77</v>
      </c>
      <c r="O100" s="27">
        <f>+(C36*1)*G100</f>
        <v>76.800000000000011</v>
      </c>
    </row>
    <row r="101" spans="1:15">
      <c r="A101" s="133"/>
      <c r="B101" s="130"/>
      <c r="C101" s="130"/>
      <c r="D101" s="136"/>
      <c r="E101" s="130"/>
      <c r="F101" s="133"/>
      <c r="G101" s="17">
        <v>0.1</v>
      </c>
      <c r="H101" s="133"/>
      <c r="I101" s="134"/>
      <c r="J101" s="5" t="s">
        <v>9</v>
      </c>
      <c r="K101" s="2">
        <v>1</v>
      </c>
      <c r="L101" s="2" t="s">
        <v>62</v>
      </c>
      <c r="M101" s="119" t="s">
        <v>62</v>
      </c>
      <c r="N101" s="82">
        <f t="shared" si="3"/>
        <v>88</v>
      </c>
      <c r="O101" s="27">
        <f>+(C37*1)*G101</f>
        <v>88.300000000000011</v>
      </c>
    </row>
    <row r="102" spans="1:15">
      <c r="A102" s="133"/>
      <c r="B102" s="130"/>
      <c r="C102" s="130"/>
      <c r="D102" s="136"/>
      <c r="E102" s="130"/>
      <c r="F102" s="133"/>
      <c r="G102" s="17">
        <v>0.1</v>
      </c>
      <c r="H102" s="133"/>
      <c r="I102" s="132" t="s">
        <v>102</v>
      </c>
      <c r="J102" s="5" t="s">
        <v>61</v>
      </c>
      <c r="K102" s="2">
        <v>1</v>
      </c>
      <c r="L102" s="2" t="s">
        <v>62</v>
      </c>
      <c r="M102" s="119" t="s">
        <v>62</v>
      </c>
      <c r="N102" s="82">
        <f t="shared" si="3"/>
        <v>55</v>
      </c>
      <c r="O102" s="27">
        <f>+(C41*1)*G102</f>
        <v>54.800000000000004</v>
      </c>
    </row>
    <row r="103" spans="1:15" ht="42.75" customHeight="1">
      <c r="A103" s="134"/>
      <c r="B103" s="131"/>
      <c r="C103" s="131"/>
      <c r="D103" s="137"/>
      <c r="E103" s="131"/>
      <c r="F103" s="134"/>
      <c r="G103" s="17">
        <v>0.1</v>
      </c>
      <c r="H103" s="134"/>
      <c r="I103" s="134"/>
      <c r="J103" s="5" t="s">
        <v>9</v>
      </c>
      <c r="K103" s="2">
        <v>1</v>
      </c>
      <c r="L103" s="2" t="s">
        <v>62</v>
      </c>
      <c r="M103" s="119" t="s">
        <v>62</v>
      </c>
      <c r="N103" s="82">
        <f t="shared" si="3"/>
        <v>614</v>
      </c>
      <c r="O103" s="27">
        <f>+(C44*1)*G103</f>
        <v>613.90000000000009</v>
      </c>
    </row>
    <row r="104" spans="1:15" ht="14.25" customHeight="1">
      <c r="A104" s="132">
        <v>16</v>
      </c>
      <c r="B104" s="129" t="s">
        <v>44</v>
      </c>
      <c r="C104" s="129" t="s">
        <v>147</v>
      </c>
      <c r="D104" s="138" t="s">
        <v>45</v>
      </c>
      <c r="E104" s="126" t="s">
        <v>110</v>
      </c>
      <c r="F104" s="140" t="s">
        <v>5</v>
      </c>
      <c r="G104" s="17">
        <v>0.05</v>
      </c>
      <c r="H104" s="132" t="s">
        <v>17</v>
      </c>
      <c r="I104" s="132" t="s">
        <v>99</v>
      </c>
      <c r="J104" s="5" t="s">
        <v>61</v>
      </c>
      <c r="K104" s="2" t="s">
        <v>78</v>
      </c>
      <c r="L104" s="2" t="s">
        <v>62</v>
      </c>
      <c r="M104" s="119" t="s">
        <v>62</v>
      </c>
      <c r="N104" s="82">
        <f t="shared" si="3"/>
        <v>2</v>
      </c>
      <c r="O104" s="27">
        <f>+(C26*1)*G104</f>
        <v>2</v>
      </c>
    </row>
    <row r="105" spans="1:15">
      <c r="A105" s="133"/>
      <c r="B105" s="130"/>
      <c r="C105" s="130"/>
      <c r="D105" s="139"/>
      <c r="E105" s="127"/>
      <c r="F105" s="140"/>
      <c r="G105" s="63">
        <v>1</v>
      </c>
      <c r="H105" s="133"/>
      <c r="I105" s="134"/>
      <c r="J105" s="5" t="s">
        <v>9</v>
      </c>
      <c r="K105" s="2" t="s">
        <v>78</v>
      </c>
      <c r="L105" s="2" t="s">
        <v>62</v>
      </c>
      <c r="M105" s="119" t="s">
        <v>62</v>
      </c>
      <c r="N105" s="82">
        <f t="shared" si="3"/>
        <v>16</v>
      </c>
      <c r="O105" s="27">
        <f>+(C27*1)*G105</f>
        <v>16</v>
      </c>
    </row>
    <row r="106" spans="1:15">
      <c r="A106" s="133"/>
      <c r="B106" s="130"/>
      <c r="C106" s="130"/>
      <c r="D106" s="139"/>
      <c r="E106" s="127"/>
      <c r="F106" s="140"/>
      <c r="G106" s="17">
        <v>0.05</v>
      </c>
      <c r="H106" s="133"/>
      <c r="I106" s="132" t="s">
        <v>100</v>
      </c>
      <c r="J106" s="5" t="s">
        <v>61</v>
      </c>
      <c r="K106" s="2" t="s">
        <v>78</v>
      </c>
      <c r="L106" s="2" t="s">
        <v>62</v>
      </c>
      <c r="M106" s="119" t="s">
        <v>62</v>
      </c>
      <c r="N106" s="82">
        <f t="shared" si="3"/>
        <v>10</v>
      </c>
      <c r="O106" s="27">
        <f>+(C31*1)*G106</f>
        <v>9.5</v>
      </c>
    </row>
    <row r="107" spans="1:15">
      <c r="A107" s="133"/>
      <c r="B107" s="130"/>
      <c r="C107" s="130"/>
      <c r="D107" s="139"/>
      <c r="E107" s="127"/>
      <c r="F107" s="140"/>
      <c r="G107" s="17">
        <v>0.05</v>
      </c>
      <c r="H107" s="133"/>
      <c r="I107" s="134"/>
      <c r="J107" s="5" t="s">
        <v>9</v>
      </c>
      <c r="K107" s="2" t="s">
        <v>78</v>
      </c>
      <c r="L107" s="2" t="s">
        <v>62</v>
      </c>
      <c r="M107" s="119" t="s">
        <v>62</v>
      </c>
      <c r="N107" s="82">
        <f t="shared" si="3"/>
        <v>3</v>
      </c>
      <c r="O107" s="27">
        <f>+(C32*1)*G107</f>
        <v>2.5</v>
      </c>
    </row>
    <row r="108" spans="1:15">
      <c r="A108" s="133"/>
      <c r="B108" s="130"/>
      <c r="C108" s="130"/>
      <c r="D108" s="139"/>
      <c r="E108" s="127"/>
      <c r="F108" s="140"/>
      <c r="G108" s="17">
        <v>0.05</v>
      </c>
      <c r="H108" s="133"/>
      <c r="I108" s="132" t="s">
        <v>101</v>
      </c>
      <c r="J108" s="5" t="s">
        <v>61</v>
      </c>
      <c r="K108" s="2" t="s">
        <v>78</v>
      </c>
      <c r="L108" s="2" t="s">
        <v>62</v>
      </c>
      <c r="M108" s="119" t="s">
        <v>62</v>
      </c>
      <c r="N108" s="82">
        <f t="shared" si="3"/>
        <v>38</v>
      </c>
      <c r="O108" s="27">
        <f>+(C36*1)*G108</f>
        <v>38.400000000000006</v>
      </c>
    </row>
    <row r="109" spans="1:15">
      <c r="A109" s="133"/>
      <c r="B109" s="130"/>
      <c r="C109" s="130"/>
      <c r="D109" s="139"/>
      <c r="E109" s="127"/>
      <c r="F109" s="140"/>
      <c r="G109" s="17">
        <v>0.05</v>
      </c>
      <c r="H109" s="133"/>
      <c r="I109" s="134"/>
      <c r="J109" s="5" t="s">
        <v>9</v>
      </c>
      <c r="K109" s="2" t="s">
        <v>78</v>
      </c>
      <c r="L109" s="2" t="s">
        <v>62</v>
      </c>
      <c r="M109" s="119" t="s">
        <v>62</v>
      </c>
      <c r="N109" s="82">
        <f t="shared" ref="N109:N172" si="4">+ROUND(O109,0)</f>
        <v>44</v>
      </c>
      <c r="O109" s="27">
        <f>+(C37*1)*G109</f>
        <v>44.150000000000006</v>
      </c>
    </row>
    <row r="110" spans="1:15">
      <c r="A110" s="133"/>
      <c r="B110" s="130"/>
      <c r="C110" s="130"/>
      <c r="D110" s="139"/>
      <c r="E110" s="127"/>
      <c r="F110" s="140"/>
      <c r="G110" s="17">
        <v>0.05</v>
      </c>
      <c r="H110" s="133"/>
      <c r="I110" s="132" t="s">
        <v>102</v>
      </c>
      <c r="J110" s="5" t="s">
        <v>61</v>
      </c>
      <c r="K110" s="2" t="s">
        <v>78</v>
      </c>
      <c r="L110" s="2" t="s">
        <v>62</v>
      </c>
      <c r="M110" s="119" t="s">
        <v>62</v>
      </c>
      <c r="N110" s="82">
        <f t="shared" si="4"/>
        <v>27</v>
      </c>
      <c r="O110" s="27">
        <f>+(C41*1)*G110</f>
        <v>27.400000000000002</v>
      </c>
    </row>
    <row r="111" spans="1:15">
      <c r="A111" s="133"/>
      <c r="B111" s="130"/>
      <c r="C111" s="130"/>
      <c r="D111" s="152"/>
      <c r="E111" s="128"/>
      <c r="F111" s="140"/>
      <c r="G111" s="17">
        <v>0.05</v>
      </c>
      <c r="H111" s="134"/>
      <c r="I111" s="134"/>
      <c r="J111" s="5" t="s">
        <v>9</v>
      </c>
      <c r="K111" s="2" t="s">
        <v>78</v>
      </c>
      <c r="L111" s="2" t="s">
        <v>62</v>
      </c>
      <c r="M111" s="119" t="s">
        <v>62</v>
      </c>
      <c r="N111" s="82">
        <f t="shared" si="4"/>
        <v>307</v>
      </c>
      <c r="O111" s="27">
        <f>+(C44*1)*G111</f>
        <v>306.95000000000005</v>
      </c>
    </row>
    <row r="112" spans="1:15" ht="14.25" customHeight="1">
      <c r="A112" s="133"/>
      <c r="B112" s="130"/>
      <c r="C112" s="130"/>
      <c r="D112" s="135" t="s">
        <v>148</v>
      </c>
      <c r="E112" s="126" t="s">
        <v>110</v>
      </c>
      <c r="F112" s="132" t="s">
        <v>5</v>
      </c>
      <c r="G112" s="17">
        <v>0.05</v>
      </c>
      <c r="H112" s="132" t="s">
        <v>17</v>
      </c>
      <c r="I112" s="132" t="s">
        <v>99</v>
      </c>
      <c r="J112" s="5" t="s">
        <v>61</v>
      </c>
      <c r="K112" s="2" t="s">
        <v>78</v>
      </c>
      <c r="L112" s="2" t="s">
        <v>62</v>
      </c>
      <c r="M112" s="119" t="s">
        <v>62</v>
      </c>
      <c r="N112" s="82">
        <f t="shared" si="4"/>
        <v>2</v>
      </c>
      <c r="O112" s="27">
        <f>+(C26*1)*G112</f>
        <v>2</v>
      </c>
    </row>
    <row r="113" spans="1:15">
      <c r="A113" s="133"/>
      <c r="B113" s="130"/>
      <c r="C113" s="130"/>
      <c r="D113" s="136"/>
      <c r="E113" s="127"/>
      <c r="F113" s="133"/>
      <c r="G113" s="63">
        <v>1</v>
      </c>
      <c r="H113" s="133"/>
      <c r="I113" s="134"/>
      <c r="J113" s="5" t="s">
        <v>9</v>
      </c>
      <c r="K113" s="2" t="s">
        <v>78</v>
      </c>
      <c r="L113" s="2" t="s">
        <v>62</v>
      </c>
      <c r="M113" s="119" t="s">
        <v>62</v>
      </c>
      <c r="N113" s="82">
        <f t="shared" si="4"/>
        <v>16</v>
      </c>
      <c r="O113" s="27">
        <f>+(C27*1)*G113</f>
        <v>16</v>
      </c>
    </row>
    <row r="114" spans="1:15">
      <c r="A114" s="133"/>
      <c r="B114" s="130"/>
      <c r="C114" s="130"/>
      <c r="D114" s="136"/>
      <c r="E114" s="127"/>
      <c r="F114" s="133"/>
      <c r="G114" s="17">
        <v>0.05</v>
      </c>
      <c r="H114" s="133"/>
      <c r="I114" s="132" t="s">
        <v>100</v>
      </c>
      <c r="J114" s="5" t="s">
        <v>61</v>
      </c>
      <c r="K114" s="2" t="s">
        <v>78</v>
      </c>
      <c r="L114" s="2" t="s">
        <v>62</v>
      </c>
      <c r="M114" s="119" t="s">
        <v>62</v>
      </c>
      <c r="N114" s="82">
        <f t="shared" si="4"/>
        <v>10</v>
      </c>
      <c r="O114" s="27">
        <f>+(C31*1)*G114</f>
        <v>9.5</v>
      </c>
    </row>
    <row r="115" spans="1:15">
      <c r="A115" s="133"/>
      <c r="B115" s="130"/>
      <c r="C115" s="130"/>
      <c r="D115" s="136"/>
      <c r="E115" s="127"/>
      <c r="F115" s="133"/>
      <c r="G115" s="17">
        <v>0.05</v>
      </c>
      <c r="H115" s="133"/>
      <c r="I115" s="134"/>
      <c r="J115" s="5" t="s">
        <v>9</v>
      </c>
      <c r="K115" s="2" t="s">
        <v>78</v>
      </c>
      <c r="L115" s="2" t="s">
        <v>62</v>
      </c>
      <c r="M115" s="119" t="s">
        <v>62</v>
      </c>
      <c r="N115" s="82">
        <f t="shared" si="4"/>
        <v>3</v>
      </c>
      <c r="O115" s="27">
        <f>+(C32*1)*G115</f>
        <v>2.5</v>
      </c>
    </row>
    <row r="116" spans="1:15">
      <c r="A116" s="133"/>
      <c r="B116" s="130"/>
      <c r="C116" s="130"/>
      <c r="D116" s="136"/>
      <c r="E116" s="127"/>
      <c r="F116" s="133"/>
      <c r="G116" s="17">
        <v>0.05</v>
      </c>
      <c r="H116" s="133"/>
      <c r="I116" s="132" t="s">
        <v>101</v>
      </c>
      <c r="J116" s="5" t="s">
        <v>61</v>
      </c>
      <c r="K116" s="2" t="s">
        <v>78</v>
      </c>
      <c r="L116" s="2" t="s">
        <v>62</v>
      </c>
      <c r="M116" s="119" t="s">
        <v>62</v>
      </c>
      <c r="N116" s="82">
        <f t="shared" si="4"/>
        <v>38</v>
      </c>
      <c r="O116" s="27">
        <f>+(C36*1)*G116</f>
        <v>38.400000000000006</v>
      </c>
    </row>
    <row r="117" spans="1:15">
      <c r="A117" s="133"/>
      <c r="B117" s="130"/>
      <c r="C117" s="130"/>
      <c r="D117" s="136"/>
      <c r="E117" s="127"/>
      <c r="F117" s="133"/>
      <c r="G117" s="17">
        <v>0.05</v>
      </c>
      <c r="H117" s="133"/>
      <c r="I117" s="134"/>
      <c r="J117" s="5" t="s">
        <v>9</v>
      </c>
      <c r="K117" s="2" t="s">
        <v>78</v>
      </c>
      <c r="L117" s="2" t="s">
        <v>62</v>
      </c>
      <c r="M117" s="119" t="s">
        <v>62</v>
      </c>
      <c r="N117" s="82">
        <f t="shared" si="4"/>
        <v>44</v>
      </c>
      <c r="O117" s="27">
        <f>+(C37*1)*G117</f>
        <v>44.150000000000006</v>
      </c>
    </row>
    <row r="118" spans="1:15">
      <c r="A118" s="133"/>
      <c r="B118" s="130"/>
      <c r="C118" s="130"/>
      <c r="D118" s="136"/>
      <c r="E118" s="127"/>
      <c r="F118" s="133"/>
      <c r="G118" s="17">
        <v>0.05</v>
      </c>
      <c r="H118" s="133"/>
      <c r="I118" s="132" t="s">
        <v>102</v>
      </c>
      <c r="J118" s="5" t="s">
        <v>61</v>
      </c>
      <c r="K118" s="2" t="s">
        <v>78</v>
      </c>
      <c r="L118" s="2" t="s">
        <v>62</v>
      </c>
      <c r="M118" s="119" t="s">
        <v>62</v>
      </c>
      <c r="N118" s="82">
        <f t="shared" si="4"/>
        <v>27</v>
      </c>
      <c r="O118" s="27">
        <f>+(C41*1)*G118</f>
        <v>27.400000000000002</v>
      </c>
    </row>
    <row r="119" spans="1:15" ht="50.25" customHeight="1">
      <c r="A119" s="134"/>
      <c r="B119" s="131"/>
      <c r="C119" s="131"/>
      <c r="D119" s="137"/>
      <c r="E119" s="128"/>
      <c r="F119" s="134"/>
      <c r="G119" s="17">
        <v>0.05</v>
      </c>
      <c r="H119" s="134"/>
      <c r="I119" s="134" t="s">
        <v>102</v>
      </c>
      <c r="J119" s="5" t="s">
        <v>9</v>
      </c>
      <c r="K119" s="2" t="s">
        <v>78</v>
      </c>
      <c r="L119" s="2" t="s">
        <v>62</v>
      </c>
      <c r="M119" s="119" t="s">
        <v>62</v>
      </c>
      <c r="N119" s="82">
        <f t="shared" si="4"/>
        <v>307</v>
      </c>
      <c r="O119" s="27">
        <f>+(C44*1)*G119</f>
        <v>306.95000000000005</v>
      </c>
    </row>
    <row r="120" spans="1:15" ht="23.25" customHeight="1">
      <c r="A120" s="132">
        <v>17</v>
      </c>
      <c r="B120" s="129" t="s">
        <v>46</v>
      </c>
      <c r="C120" s="129" t="s">
        <v>47</v>
      </c>
      <c r="D120" s="138" t="s">
        <v>173</v>
      </c>
      <c r="E120" s="129" t="s">
        <v>119</v>
      </c>
      <c r="F120" s="132" t="s">
        <v>14</v>
      </c>
      <c r="G120" s="17">
        <v>0.5</v>
      </c>
      <c r="H120" s="132" t="s">
        <v>17</v>
      </c>
      <c r="I120" s="132" t="s">
        <v>99</v>
      </c>
      <c r="J120" s="5" t="s">
        <v>61</v>
      </c>
      <c r="K120" s="2">
        <v>2</v>
      </c>
      <c r="L120" s="2">
        <v>2</v>
      </c>
      <c r="M120" s="119">
        <v>50</v>
      </c>
      <c r="N120" s="82">
        <f t="shared" si="4"/>
        <v>11</v>
      </c>
      <c r="O120" s="27">
        <f>+((C26*7)*K120)/M120</f>
        <v>11.2</v>
      </c>
    </row>
    <row r="121" spans="1:15" ht="23.25" customHeight="1">
      <c r="A121" s="133"/>
      <c r="B121" s="130"/>
      <c r="C121" s="130"/>
      <c r="D121" s="139"/>
      <c r="E121" s="130"/>
      <c r="F121" s="133"/>
      <c r="G121" s="17">
        <v>0.5</v>
      </c>
      <c r="H121" s="133"/>
      <c r="I121" s="134"/>
      <c r="J121" s="5" t="s">
        <v>9</v>
      </c>
      <c r="K121" s="2">
        <v>2</v>
      </c>
      <c r="L121" s="2">
        <v>2</v>
      </c>
      <c r="M121" s="120">
        <v>7</v>
      </c>
      <c r="N121" s="82">
        <f t="shared" si="4"/>
        <v>32</v>
      </c>
      <c r="O121" s="27">
        <f>+((C27*7)*K121)/M121</f>
        <v>32</v>
      </c>
    </row>
    <row r="122" spans="1:15" ht="23.25" customHeight="1">
      <c r="A122" s="133"/>
      <c r="B122" s="130"/>
      <c r="C122" s="130"/>
      <c r="D122" s="139"/>
      <c r="E122" s="130"/>
      <c r="F122" s="133"/>
      <c r="G122" s="17">
        <v>0.5</v>
      </c>
      <c r="H122" s="133"/>
      <c r="I122" s="132" t="s">
        <v>100</v>
      </c>
      <c r="J122" s="5" t="s">
        <v>61</v>
      </c>
      <c r="K122" s="2">
        <v>2</v>
      </c>
      <c r="L122" s="2">
        <v>2</v>
      </c>
      <c r="M122" s="119">
        <v>50</v>
      </c>
      <c r="N122" s="82">
        <f>+ROUND(O122,0)</f>
        <v>38</v>
      </c>
      <c r="O122" s="27">
        <f>+((C31*5)*K122)/M122</f>
        <v>38</v>
      </c>
    </row>
    <row r="123" spans="1:15" ht="23.25" customHeight="1">
      <c r="A123" s="133"/>
      <c r="B123" s="130"/>
      <c r="C123" s="130"/>
      <c r="D123" s="139"/>
      <c r="E123" s="130"/>
      <c r="F123" s="133"/>
      <c r="G123" s="17">
        <v>0.5</v>
      </c>
      <c r="H123" s="133"/>
      <c r="I123" s="134"/>
      <c r="J123" s="5" t="s">
        <v>9</v>
      </c>
      <c r="K123" s="2">
        <v>2</v>
      </c>
      <c r="L123" s="2">
        <v>2</v>
      </c>
      <c r="M123" s="119">
        <v>50</v>
      </c>
      <c r="N123" s="82">
        <f>+ROUND(O123,0)</f>
        <v>10</v>
      </c>
      <c r="O123" s="27">
        <f>+((C32*5)*K123)/M123</f>
        <v>10</v>
      </c>
    </row>
    <row r="124" spans="1:15" ht="23.25" customHeight="1">
      <c r="A124" s="133"/>
      <c r="B124" s="130"/>
      <c r="C124" s="130"/>
      <c r="D124" s="139"/>
      <c r="E124" s="130"/>
      <c r="F124" s="133"/>
      <c r="G124" s="17">
        <v>0.5</v>
      </c>
      <c r="H124" s="133"/>
      <c r="I124" s="132" t="s">
        <v>101</v>
      </c>
      <c r="J124" s="5" t="s">
        <v>61</v>
      </c>
      <c r="K124" s="2">
        <v>2</v>
      </c>
      <c r="L124" s="2">
        <v>2</v>
      </c>
      <c r="M124" s="119">
        <v>50</v>
      </c>
      <c r="N124" s="82">
        <f t="shared" si="4"/>
        <v>92</v>
      </c>
      <c r="O124" s="27">
        <f>+((C36*3)*K124)/M124</f>
        <v>92.16</v>
      </c>
    </row>
    <row r="125" spans="1:15" ht="23.25" customHeight="1">
      <c r="A125" s="133"/>
      <c r="B125" s="130"/>
      <c r="C125" s="130"/>
      <c r="D125" s="139"/>
      <c r="E125" s="130"/>
      <c r="F125" s="133"/>
      <c r="G125" s="17">
        <v>0.5</v>
      </c>
      <c r="H125" s="133"/>
      <c r="I125" s="134"/>
      <c r="J125" s="5" t="s">
        <v>9</v>
      </c>
      <c r="K125" s="2">
        <v>2</v>
      </c>
      <c r="L125" s="2">
        <v>2</v>
      </c>
      <c r="M125" s="119">
        <v>50</v>
      </c>
      <c r="N125" s="82">
        <f t="shared" si="4"/>
        <v>106</v>
      </c>
      <c r="O125" s="27">
        <f>+((C37*3)*K125)/M125</f>
        <v>105.96</v>
      </c>
    </row>
    <row r="126" spans="1:15" ht="23.25" customHeight="1">
      <c r="A126" s="133"/>
      <c r="B126" s="130"/>
      <c r="C126" s="130"/>
      <c r="D126" s="139"/>
      <c r="E126" s="130"/>
      <c r="F126" s="133"/>
      <c r="G126" s="17">
        <v>0.5</v>
      </c>
      <c r="H126" s="133"/>
      <c r="I126" s="132" t="s">
        <v>102</v>
      </c>
      <c r="J126" s="5" t="s">
        <v>61</v>
      </c>
      <c r="K126" s="2">
        <v>1</v>
      </c>
      <c r="L126" s="2">
        <v>2</v>
      </c>
      <c r="M126" s="119">
        <v>50</v>
      </c>
      <c r="N126" s="82">
        <f t="shared" si="4"/>
        <v>11</v>
      </c>
      <c r="O126" s="27">
        <f>+((C41*1)*K126)/M126</f>
        <v>10.96</v>
      </c>
    </row>
    <row r="127" spans="1:15" ht="28.5" customHeight="1">
      <c r="A127" s="133"/>
      <c r="B127" s="130"/>
      <c r="C127" s="130"/>
      <c r="D127" s="139"/>
      <c r="E127" s="130"/>
      <c r="F127" s="133"/>
      <c r="G127" s="17">
        <v>0.5</v>
      </c>
      <c r="H127" s="134"/>
      <c r="I127" s="134" t="s">
        <v>102</v>
      </c>
      <c r="J127" s="5" t="s">
        <v>9</v>
      </c>
      <c r="K127" s="2">
        <v>1</v>
      </c>
      <c r="L127" s="2">
        <v>2</v>
      </c>
      <c r="M127" s="119">
        <v>50</v>
      </c>
      <c r="N127" s="82">
        <f t="shared" si="4"/>
        <v>123</v>
      </c>
      <c r="O127" s="27">
        <f>+((C44*1)*K127)/M127</f>
        <v>122.78</v>
      </c>
    </row>
    <row r="128" spans="1:15" ht="14.25" customHeight="1">
      <c r="A128" s="132">
        <v>18</v>
      </c>
      <c r="B128" s="129" t="s">
        <v>48</v>
      </c>
      <c r="C128" s="129" t="s">
        <v>49</v>
      </c>
      <c r="D128" s="135" t="s">
        <v>149</v>
      </c>
      <c r="E128" s="129" t="s">
        <v>120</v>
      </c>
      <c r="F128" s="132" t="s">
        <v>5</v>
      </c>
      <c r="G128" s="17">
        <v>0.3</v>
      </c>
      <c r="H128" s="132" t="s">
        <v>17</v>
      </c>
      <c r="I128" s="132" t="s">
        <v>99</v>
      </c>
      <c r="J128" s="5" t="s">
        <v>61</v>
      </c>
      <c r="K128" s="2">
        <v>1</v>
      </c>
      <c r="L128" s="2" t="s">
        <v>62</v>
      </c>
      <c r="M128" s="119" t="s">
        <v>62</v>
      </c>
      <c r="N128" s="82">
        <f t="shared" si="4"/>
        <v>12</v>
      </c>
      <c r="O128" s="27">
        <f>+(C26*G128)*K128</f>
        <v>12</v>
      </c>
    </row>
    <row r="129" spans="1:15" ht="14.25" customHeight="1">
      <c r="A129" s="133"/>
      <c r="B129" s="130"/>
      <c r="C129" s="130"/>
      <c r="D129" s="136"/>
      <c r="E129" s="130"/>
      <c r="F129" s="133"/>
      <c r="G129" s="17">
        <v>0.3</v>
      </c>
      <c r="H129" s="133"/>
      <c r="I129" s="134"/>
      <c r="J129" s="5" t="s">
        <v>9</v>
      </c>
      <c r="K129" s="2">
        <v>1</v>
      </c>
      <c r="L129" s="2" t="s">
        <v>62</v>
      </c>
      <c r="M129" s="119" t="s">
        <v>62</v>
      </c>
      <c r="N129" s="82">
        <f t="shared" si="4"/>
        <v>5</v>
      </c>
      <c r="O129" s="27">
        <f>+(C27*G129)*K129</f>
        <v>4.8</v>
      </c>
    </row>
    <row r="130" spans="1:15" ht="14.25" customHeight="1">
      <c r="A130" s="133"/>
      <c r="B130" s="130"/>
      <c r="C130" s="130"/>
      <c r="D130" s="136"/>
      <c r="E130" s="130"/>
      <c r="F130" s="133"/>
      <c r="G130" s="17">
        <v>0.3</v>
      </c>
      <c r="H130" s="133"/>
      <c r="I130" s="132" t="s">
        <v>100</v>
      </c>
      <c r="J130" s="5" t="s">
        <v>61</v>
      </c>
      <c r="K130" s="2">
        <v>1</v>
      </c>
      <c r="L130" s="2" t="s">
        <v>62</v>
      </c>
      <c r="M130" s="119" t="s">
        <v>62</v>
      </c>
      <c r="N130" s="82">
        <f t="shared" si="4"/>
        <v>57</v>
      </c>
      <c r="O130" s="27">
        <f>+(C31*G130)*K130</f>
        <v>57</v>
      </c>
    </row>
    <row r="131" spans="1:15" ht="14.25" customHeight="1">
      <c r="A131" s="133"/>
      <c r="B131" s="130"/>
      <c r="C131" s="130"/>
      <c r="D131" s="136"/>
      <c r="E131" s="130"/>
      <c r="F131" s="133"/>
      <c r="G131" s="17">
        <v>0.3</v>
      </c>
      <c r="H131" s="133"/>
      <c r="I131" s="134"/>
      <c r="J131" s="5" t="s">
        <v>9</v>
      </c>
      <c r="K131" s="2">
        <v>1</v>
      </c>
      <c r="L131" s="2" t="s">
        <v>62</v>
      </c>
      <c r="M131" s="119" t="s">
        <v>62</v>
      </c>
      <c r="N131" s="82">
        <f t="shared" si="4"/>
        <v>15</v>
      </c>
      <c r="O131" s="27">
        <f>+(C32*G131)*K131</f>
        <v>15</v>
      </c>
    </row>
    <row r="132" spans="1:15" ht="14.25" customHeight="1">
      <c r="A132" s="133"/>
      <c r="B132" s="130"/>
      <c r="C132" s="130"/>
      <c r="D132" s="136"/>
      <c r="E132" s="130"/>
      <c r="F132" s="133"/>
      <c r="G132" s="17">
        <v>0.3</v>
      </c>
      <c r="H132" s="133"/>
      <c r="I132" s="132" t="s">
        <v>101</v>
      </c>
      <c r="J132" s="5" t="s">
        <v>61</v>
      </c>
      <c r="K132" s="2">
        <v>1</v>
      </c>
      <c r="L132" s="2" t="s">
        <v>62</v>
      </c>
      <c r="M132" s="119" t="s">
        <v>62</v>
      </c>
      <c r="N132" s="82">
        <f t="shared" si="4"/>
        <v>230</v>
      </c>
      <c r="O132" s="27">
        <f>+(C36*G132)*K132</f>
        <v>230.39999999999998</v>
      </c>
    </row>
    <row r="133" spans="1:15" ht="14.25" customHeight="1">
      <c r="A133" s="133"/>
      <c r="B133" s="130"/>
      <c r="C133" s="130"/>
      <c r="D133" s="136"/>
      <c r="E133" s="130"/>
      <c r="F133" s="133"/>
      <c r="G133" s="17">
        <v>0.3</v>
      </c>
      <c r="H133" s="133"/>
      <c r="I133" s="134"/>
      <c r="J133" s="5" t="s">
        <v>9</v>
      </c>
      <c r="K133" s="2">
        <v>1</v>
      </c>
      <c r="L133" s="2" t="s">
        <v>62</v>
      </c>
      <c r="M133" s="119" t="s">
        <v>62</v>
      </c>
      <c r="N133" s="82">
        <f t="shared" si="4"/>
        <v>265</v>
      </c>
      <c r="O133" s="27">
        <f>+(C37*G133)*K133</f>
        <v>264.89999999999998</v>
      </c>
    </row>
    <row r="134" spans="1:15" ht="14.25" customHeight="1">
      <c r="A134" s="133"/>
      <c r="B134" s="130"/>
      <c r="C134" s="130"/>
      <c r="D134" s="136"/>
      <c r="E134" s="130"/>
      <c r="F134" s="133"/>
      <c r="G134" s="17">
        <v>0.3</v>
      </c>
      <c r="H134" s="133"/>
      <c r="I134" s="132" t="s">
        <v>102</v>
      </c>
      <c r="J134" s="5" t="s">
        <v>61</v>
      </c>
      <c r="K134" s="2">
        <v>1</v>
      </c>
      <c r="L134" s="2" t="s">
        <v>62</v>
      </c>
      <c r="M134" s="119" t="s">
        <v>62</v>
      </c>
      <c r="N134" s="82">
        <f t="shared" si="4"/>
        <v>164</v>
      </c>
      <c r="O134" s="27">
        <f>+(C41*G134)*K134</f>
        <v>164.4</v>
      </c>
    </row>
    <row r="135" spans="1:15" ht="15" customHeight="1">
      <c r="A135" s="133"/>
      <c r="B135" s="130"/>
      <c r="C135" s="130"/>
      <c r="D135" s="136"/>
      <c r="E135" s="130"/>
      <c r="F135" s="133"/>
      <c r="G135" s="17">
        <v>0.3</v>
      </c>
      <c r="H135" s="133"/>
      <c r="I135" s="134" t="s">
        <v>102</v>
      </c>
      <c r="J135" s="5" t="s">
        <v>9</v>
      </c>
      <c r="K135" s="2">
        <v>1</v>
      </c>
      <c r="L135" s="2" t="s">
        <v>62</v>
      </c>
      <c r="M135" s="119" t="s">
        <v>62</v>
      </c>
      <c r="N135" s="82">
        <f t="shared" si="4"/>
        <v>1842</v>
      </c>
      <c r="O135" s="27">
        <f>+(C44*G135)*K135</f>
        <v>1841.6999999999998</v>
      </c>
    </row>
    <row r="136" spans="1:15" ht="14.25" customHeight="1">
      <c r="A136" s="133"/>
      <c r="B136" s="130"/>
      <c r="C136" s="130"/>
      <c r="D136" s="136"/>
      <c r="E136" s="129" t="s">
        <v>121</v>
      </c>
      <c r="F136" s="132" t="s">
        <v>5</v>
      </c>
      <c r="G136" s="17">
        <v>0.3</v>
      </c>
      <c r="H136" s="132" t="s">
        <v>17</v>
      </c>
      <c r="I136" s="132" t="s">
        <v>99</v>
      </c>
      <c r="J136" s="5" t="s">
        <v>61</v>
      </c>
      <c r="K136" s="2">
        <v>1</v>
      </c>
      <c r="L136" s="2" t="s">
        <v>62</v>
      </c>
      <c r="M136" s="119" t="s">
        <v>62</v>
      </c>
      <c r="N136" s="82">
        <f t="shared" si="4"/>
        <v>12</v>
      </c>
      <c r="O136" s="27">
        <f>+(C26*G136)*K136</f>
        <v>12</v>
      </c>
    </row>
    <row r="137" spans="1:15" ht="14.25" customHeight="1">
      <c r="A137" s="133"/>
      <c r="B137" s="130"/>
      <c r="C137" s="130"/>
      <c r="D137" s="136"/>
      <c r="E137" s="130"/>
      <c r="F137" s="133"/>
      <c r="G137" s="63">
        <v>1</v>
      </c>
      <c r="H137" s="133"/>
      <c r="I137" s="134"/>
      <c r="J137" s="5" t="s">
        <v>9</v>
      </c>
      <c r="K137" s="2">
        <v>1</v>
      </c>
      <c r="L137" s="2" t="s">
        <v>62</v>
      </c>
      <c r="M137" s="119" t="s">
        <v>62</v>
      </c>
      <c r="N137" s="82">
        <f t="shared" si="4"/>
        <v>16</v>
      </c>
      <c r="O137" s="27">
        <f>+(C27*G137)*K137</f>
        <v>16</v>
      </c>
    </row>
    <row r="138" spans="1:15" ht="14.25" customHeight="1">
      <c r="A138" s="133"/>
      <c r="B138" s="130"/>
      <c r="C138" s="130"/>
      <c r="D138" s="136"/>
      <c r="E138" s="130"/>
      <c r="F138" s="133"/>
      <c r="G138" s="17">
        <v>0.3</v>
      </c>
      <c r="H138" s="133"/>
      <c r="I138" s="132" t="s">
        <v>100</v>
      </c>
      <c r="J138" s="5" t="s">
        <v>61</v>
      </c>
      <c r="K138" s="2">
        <v>1</v>
      </c>
      <c r="L138" s="2" t="s">
        <v>62</v>
      </c>
      <c r="M138" s="119" t="s">
        <v>62</v>
      </c>
      <c r="N138" s="82">
        <f t="shared" si="4"/>
        <v>57</v>
      </c>
      <c r="O138" s="27">
        <f>+(C31*G138)*K138</f>
        <v>57</v>
      </c>
    </row>
    <row r="139" spans="1:15" ht="14.25" customHeight="1">
      <c r="A139" s="133"/>
      <c r="B139" s="130"/>
      <c r="C139" s="130"/>
      <c r="D139" s="136"/>
      <c r="E139" s="130"/>
      <c r="F139" s="133"/>
      <c r="G139" s="17">
        <v>0.3</v>
      </c>
      <c r="H139" s="133"/>
      <c r="I139" s="134"/>
      <c r="J139" s="5" t="s">
        <v>9</v>
      </c>
      <c r="K139" s="2">
        <v>1</v>
      </c>
      <c r="L139" s="2" t="s">
        <v>62</v>
      </c>
      <c r="M139" s="119" t="s">
        <v>62</v>
      </c>
      <c r="N139" s="82">
        <f t="shared" si="4"/>
        <v>15</v>
      </c>
      <c r="O139" s="27">
        <f>+(C32*G139)*K139</f>
        <v>15</v>
      </c>
    </row>
    <row r="140" spans="1:15" ht="14.25" customHeight="1">
      <c r="A140" s="133"/>
      <c r="B140" s="130"/>
      <c r="C140" s="130"/>
      <c r="D140" s="136"/>
      <c r="E140" s="130"/>
      <c r="F140" s="133"/>
      <c r="G140" s="17">
        <v>0.3</v>
      </c>
      <c r="H140" s="133"/>
      <c r="I140" s="132" t="s">
        <v>101</v>
      </c>
      <c r="J140" s="5" t="s">
        <v>61</v>
      </c>
      <c r="K140" s="2">
        <v>1</v>
      </c>
      <c r="L140" s="2" t="s">
        <v>62</v>
      </c>
      <c r="M140" s="119" t="s">
        <v>62</v>
      </c>
      <c r="N140" s="82">
        <f t="shared" si="4"/>
        <v>230</v>
      </c>
      <c r="O140" s="27">
        <f>+(C36*G140)*K140</f>
        <v>230.39999999999998</v>
      </c>
    </row>
    <row r="141" spans="1:15" ht="14.25" customHeight="1">
      <c r="A141" s="133"/>
      <c r="B141" s="130"/>
      <c r="C141" s="130"/>
      <c r="D141" s="136"/>
      <c r="E141" s="130"/>
      <c r="F141" s="133"/>
      <c r="G141" s="17">
        <v>0.3</v>
      </c>
      <c r="H141" s="133"/>
      <c r="I141" s="134"/>
      <c r="J141" s="5" t="s">
        <v>9</v>
      </c>
      <c r="K141" s="2">
        <v>1</v>
      </c>
      <c r="L141" s="2" t="s">
        <v>62</v>
      </c>
      <c r="M141" s="119" t="s">
        <v>62</v>
      </c>
      <c r="N141" s="82">
        <f t="shared" si="4"/>
        <v>265</v>
      </c>
      <c r="O141" s="27">
        <f>+(C37*G141)*K141</f>
        <v>264.89999999999998</v>
      </c>
    </row>
    <row r="142" spans="1:15" ht="14.25" customHeight="1">
      <c r="A142" s="133"/>
      <c r="B142" s="130"/>
      <c r="C142" s="130"/>
      <c r="D142" s="136"/>
      <c r="E142" s="130"/>
      <c r="F142" s="133"/>
      <c r="G142" s="17">
        <v>0.3</v>
      </c>
      <c r="H142" s="133"/>
      <c r="I142" s="132" t="s">
        <v>102</v>
      </c>
      <c r="J142" s="5" t="s">
        <v>61</v>
      </c>
      <c r="K142" s="2">
        <v>1</v>
      </c>
      <c r="L142" s="2" t="s">
        <v>62</v>
      </c>
      <c r="M142" s="119" t="s">
        <v>62</v>
      </c>
      <c r="N142" s="82">
        <f t="shared" si="4"/>
        <v>164</v>
      </c>
      <c r="O142" s="27">
        <f>+(C41*G142)*K142</f>
        <v>164.4</v>
      </c>
    </row>
    <row r="143" spans="1:15" ht="15" customHeight="1">
      <c r="A143" s="134"/>
      <c r="B143" s="131"/>
      <c r="C143" s="131"/>
      <c r="D143" s="137"/>
      <c r="E143" s="130"/>
      <c r="F143" s="133"/>
      <c r="G143" s="17">
        <v>0.3</v>
      </c>
      <c r="H143" s="133"/>
      <c r="I143" s="134" t="s">
        <v>102</v>
      </c>
      <c r="J143" s="5" t="s">
        <v>9</v>
      </c>
      <c r="K143" s="2">
        <v>1</v>
      </c>
      <c r="L143" s="2" t="s">
        <v>62</v>
      </c>
      <c r="M143" s="119" t="s">
        <v>62</v>
      </c>
      <c r="N143" s="82">
        <f t="shared" si="4"/>
        <v>1842</v>
      </c>
      <c r="O143" s="27">
        <f>+(C44*G143)*K143</f>
        <v>1841.6999999999998</v>
      </c>
    </row>
    <row r="144" spans="1:15" ht="14.25" customHeight="1">
      <c r="A144" s="132">
        <v>19</v>
      </c>
      <c r="B144" s="129" t="s">
        <v>50</v>
      </c>
      <c r="C144" s="126" t="s">
        <v>175</v>
      </c>
      <c r="D144" s="138" t="s">
        <v>174</v>
      </c>
      <c r="E144" s="129" t="s">
        <v>108</v>
      </c>
      <c r="F144" s="132" t="s">
        <v>5</v>
      </c>
      <c r="G144" s="17">
        <v>0.2</v>
      </c>
      <c r="H144" s="132" t="s">
        <v>17</v>
      </c>
      <c r="I144" s="132" t="s">
        <v>99</v>
      </c>
      <c r="J144" s="5" t="s">
        <v>61</v>
      </c>
      <c r="K144" s="2">
        <v>1</v>
      </c>
      <c r="L144" s="2" t="s">
        <v>62</v>
      </c>
      <c r="M144" s="119" t="s">
        <v>62</v>
      </c>
      <c r="N144" s="82">
        <f t="shared" si="4"/>
        <v>8</v>
      </c>
      <c r="O144" s="27">
        <f>+(C26*G144)*K144</f>
        <v>8</v>
      </c>
    </row>
    <row r="145" spans="1:15">
      <c r="A145" s="133"/>
      <c r="B145" s="130"/>
      <c r="C145" s="127"/>
      <c r="D145" s="139"/>
      <c r="E145" s="130"/>
      <c r="F145" s="133"/>
      <c r="G145" s="63">
        <v>1</v>
      </c>
      <c r="H145" s="133"/>
      <c r="I145" s="134"/>
      <c r="J145" s="5" t="s">
        <v>9</v>
      </c>
      <c r="K145" s="2">
        <v>1</v>
      </c>
      <c r="L145" s="2" t="s">
        <v>62</v>
      </c>
      <c r="M145" s="119" t="s">
        <v>62</v>
      </c>
      <c r="N145" s="82">
        <f t="shared" si="4"/>
        <v>16</v>
      </c>
      <c r="O145" s="27">
        <f>+(C27*G145)*K145</f>
        <v>16</v>
      </c>
    </row>
    <row r="146" spans="1:15">
      <c r="A146" s="133"/>
      <c r="B146" s="130"/>
      <c r="C146" s="127"/>
      <c r="D146" s="139"/>
      <c r="E146" s="130"/>
      <c r="F146" s="133"/>
      <c r="G146" s="17">
        <v>0.2</v>
      </c>
      <c r="H146" s="133"/>
      <c r="I146" s="132" t="s">
        <v>100</v>
      </c>
      <c r="J146" s="5" t="s">
        <v>61</v>
      </c>
      <c r="K146" s="2">
        <v>1</v>
      </c>
      <c r="L146" s="2" t="s">
        <v>62</v>
      </c>
      <c r="M146" s="119" t="s">
        <v>62</v>
      </c>
      <c r="N146" s="82">
        <f t="shared" si="4"/>
        <v>38</v>
      </c>
      <c r="O146" s="27">
        <f>+(C31*G146)*K146</f>
        <v>38</v>
      </c>
    </row>
    <row r="147" spans="1:15">
      <c r="A147" s="133"/>
      <c r="B147" s="130"/>
      <c r="C147" s="127"/>
      <c r="D147" s="139"/>
      <c r="E147" s="130"/>
      <c r="F147" s="133"/>
      <c r="G147" s="17">
        <v>0.2</v>
      </c>
      <c r="H147" s="133"/>
      <c r="I147" s="134"/>
      <c r="J147" s="5" t="s">
        <v>9</v>
      </c>
      <c r="K147" s="2">
        <v>1</v>
      </c>
      <c r="L147" s="2" t="s">
        <v>62</v>
      </c>
      <c r="M147" s="119" t="s">
        <v>62</v>
      </c>
      <c r="N147" s="82">
        <f t="shared" si="4"/>
        <v>10</v>
      </c>
      <c r="O147" s="27">
        <f>+(C32*G147)*K147</f>
        <v>10</v>
      </c>
    </row>
    <row r="148" spans="1:15">
      <c r="A148" s="133"/>
      <c r="B148" s="130"/>
      <c r="C148" s="127"/>
      <c r="D148" s="139"/>
      <c r="E148" s="130"/>
      <c r="F148" s="133"/>
      <c r="G148" s="17">
        <v>0.2</v>
      </c>
      <c r="H148" s="133"/>
      <c r="I148" s="132" t="s">
        <v>101</v>
      </c>
      <c r="J148" s="5" t="s">
        <v>61</v>
      </c>
      <c r="K148" s="2">
        <v>1</v>
      </c>
      <c r="L148" s="2" t="s">
        <v>62</v>
      </c>
      <c r="M148" s="119" t="s">
        <v>62</v>
      </c>
      <c r="N148" s="82">
        <f t="shared" si="4"/>
        <v>154</v>
      </c>
      <c r="O148" s="27">
        <f>+(C36*G148)*K148</f>
        <v>153.60000000000002</v>
      </c>
    </row>
    <row r="149" spans="1:15">
      <c r="A149" s="133"/>
      <c r="B149" s="130"/>
      <c r="C149" s="127"/>
      <c r="D149" s="139"/>
      <c r="E149" s="130"/>
      <c r="F149" s="133"/>
      <c r="G149" s="17">
        <v>0.2</v>
      </c>
      <c r="H149" s="133"/>
      <c r="I149" s="134"/>
      <c r="J149" s="5" t="s">
        <v>9</v>
      </c>
      <c r="K149" s="2">
        <v>1</v>
      </c>
      <c r="L149" s="2" t="s">
        <v>62</v>
      </c>
      <c r="M149" s="119" t="s">
        <v>62</v>
      </c>
      <c r="N149" s="82">
        <f t="shared" si="4"/>
        <v>177</v>
      </c>
      <c r="O149" s="27">
        <f>+(C37*G149)*K149</f>
        <v>176.60000000000002</v>
      </c>
    </row>
    <row r="150" spans="1:15">
      <c r="A150" s="133"/>
      <c r="B150" s="130"/>
      <c r="C150" s="127"/>
      <c r="D150" s="139"/>
      <c r="E150" s="130"/>
      <c r="F150" s="133"/>
      <c r="G150" s="17">
        <v>0.2</v>
      </c>
      <c r="H150" s="133"/>
      <c r="I150" s="132" t="s">
        <v>102</v>
      </c>
      <c r="J150" s="5" t="s">
        <v>61</v>
      </c>
      <c r="K150" s="2">
        <v>1</v>
      </c>
      <c r="L150" s="2" t="s">
        <v>62</v>
      </c>
      <c r="M150" s="119" t="s">
        <v>62</v>
      </c>
      <c r="N150" s="82">
        <f t="shared" si="4"/>
        <v>110</v>
      </c>
      <c r="O150" s="27">
        <f>+(C41*G150)*K150</f>
        <v>109.60000000000001</v>
      </c>
    </row>
    <row r="151" spans="1:15">
      <c r="A151" s="134"/>
      <c r="B151" s="131"/>
      <c r="C151" s="128"/>
      <c r="D151" s="152"/>
      <c r="E151" s="131"/>
      <c r="F151" s="134"/>
      <c r="G151" s="17">
        <v>0.2</v>
      </c>
      <c r="H151" s="134"/>
      <c r="I151" s="134" t="s">
        <v>102</v>
      </c>
      <c r="J151" s="5" t="s">
        <v>9</v>
      </c>
      <c r="K151" s="2">
        <v>1</v>
      </c>
      <c r="L151" s="2" t="s">
        <v>62</v>
      </c>
      <c r="M151" s="119" t="s">
        <v>62</v>
      </c>
      <c r="N151" s="82">
        <f t="shared" si="4"/>
        <v>1228</v>
      </c>
      <c r="O151" s="27">
        <f>+(C44*G151)*K151</f>
        <v>1227.8000000000002</v>
      </c>
    </row>
    <row r="152" spans="1:15" ht="14.25" customHeight="1">
      <c r="A152" s="132">
        <v>20</v>
      </c>
      <c r="B152" s="129" t="s">
        <v>51</v>
      </c>
      <c r="C152" s="126" t="s">
        <v>176</v>
      </c>
      <c r="D152" s="135" t="s">
        <v>125</v>
      </c>
      <c r="E152" s="129" t="s">
        <v>93</v>
      </c>
      <c r="F152" s="140" t="s">
        <v>15</v>
      </c>
      <c r="G152" s="46">
        <v>0.1</v>
      </c>
      <c r="H152" s="140" t="s">
        <v>17</v>
      </c>
      <c r="I152" s="132" t="s">
        <v>99</v>
      </c>
      <c r="J152" s="5" t="s">
        <v>61</v>
      </c>
      <c r="K152" s="2">
        <v>1</v>
      </c>
      <c r="L152" s="2" t="s">
        <v>62</v>
      </c>
      <c r="M152" s="119" t="s">
        <v>62</v>
      </c>
      <c r="N152" s="82">
        <f t="shared" si="4"/>
        <v>24</v>
      </c>
      <c r="O152" s="27">
        <f>+(C26*G152)*6</f>
        <v>24</v>
      </c>
    </row>
    <row r="153" spans="1:15">
      <c r="A153" s="133"/>
      <c r="B153" s="130"/>
      <c r="C153" s="127"/>
      <c r="D153" s="136"/>
      <c r="E153" s="130"/>
      <c r="F153" s="140"/>
      <c r="G153" s="46">
        <v>0.1</v>
      </c>
      <c r="H153" s="140"/>
      <c r="I153" s="134"/>
      <c r="J153" s="5" t="s">
        <v>9</v>
      </c>
      <c r="K153" s="2">
        <v>1</v>
      </c>
      <c r="L153" s="2" t="s">
        <v>62</v>
      </c>
      <c r="M153" s="119" t="s">
        <v>62</v>
      </c>
      <c r="N153" s="82">
        <f t="shared" si="4"/>
        <v>10</v>
      </c>
      <c r="O153" s="27">
        <f>+(C27*G153)*6</f>
        <v>9.6000000000000014</v>
      </c>
    </row>
    <row r="154" spans="1:15">
      <c r="A154" s="133"/>
      <c r="B154" s="130"/>
      <c r="C154" s="127"/>
      <c r="D154" s="136"/>
      <c r="E154" s="130"/>
      <c r="F154" s="140"/>
      <c r="G154" s="46">
        <v>0.1</v>
      </c>
      <c r="H154" s="140"/>
      <c r="I154" s="132" t="s">
        <v>100</v>
      </c>
      <c r="J154" s="5" t="s">
        <v>61</v>
      </c>
      <c r="K154" s="2">
        <v>1</v>
      </c>
      <c r="L154" s="2" t="s">
        <v>62</v>
      </c>
      <c r="M154" s="119" t="s">
        <v>62</v>
      </c>
      <c r="N154" s="82">
        <f t="shared" si="4"/>
        <v>114</v>
      </c>
      <c r="O154" s="27">
        <f>+(C31*G154)*6</f>
        <v>114</v>
      </c>
    </row>
    <row r="155" spans="1:15">
      <c r="A155" s="133"/>
      <c r="B155" s="130"/>
      <c r="C155" s="127"/>
      <c r="D155" s="136"/>
      <c r="E155" s="130"/>
      <c r="F155" s="140"/>
      <c r="G155" s="46">
        <v>0.1</v>
      </c>
      <c r="H155" s="140"/>
      <c r="I155" s="134"/>
      <c r="J155" s="5" t="s">
        <v>9</v>
      </c>
      <c r="K155" s="2">
        <v>1</v>
      </c>
      <c r="L155" s="2" t="s">
        <v>62</v>
      </c>
      <c r="M155" s="119" t="s">
        <v>62</v>
      </c>
      <c r="N155" s="82">
        <f t="shared" si="4"/>
        <v>30</v>
      </c>
      <c r="O155" s="27">
        <f>+(C32*G155)*6</f>
        <v>30</v>
      </c>
    </row>
    <row r="156" spans="1:15">
      <c r="A156" s="133"/>
      <c r="B156" s="130"/>
      <c r="C156" s="127"/>
      <c r="D156" s="136"/>
      <c r="E156" s="130"/>
      <c r="F156" s="140"/>
      <c r="G156" s="46">
        <v>0.1</v>
      </c>
      <c r="H156" s="140"/>
      <c r="I156" s="132" t="s">
        <v>101</v>
      </c>
      <c r="J156" s="5" t="s">
        <v>61</v>
      </c>
      <c r="K156" s="2">
        <v>1</v>
      </c>
      <c r="L156" s="2" t="s">
        <v>62</v>
      </c>
      <c r="M156" s="119" t="s">
        <v>62</v>
      </c>
      <c r="N156" s="82">
        <f t="shared" si="4"/>
        <v>461</v>
      </c>
      <c r="O156" s="27">
        <f>+(C36*G156)*6</f>
        <v>460.80000000000007</v>
      </c>
    </row>
    <row r="157" spans="1:15">
      <c r="A157" s="133"/>
      <c r="B157" s="130"/>
      <c r="C157" s="127"/>
      <c r="D157" s="136"/>
      <c r="E157" s="130"/>
      <c r="F157" s="140"/>
      <c r="G157" s="46">
        <v>0.1</v>
      </c>
      <c r="H157" s="140"/>
      <c r="I157" s="134"/>
      <c r="J157" s="5" t="s">
        <v>9</v>
      </c>
      <c r="K157" s="2">
        <v>1</v>
      </c>
      <c r="L157" s="2" t="s">
        <v>62</v>
      </c>
      <c r="M157" s="119" t="s">
        <v>62</v>
      </c>
      <c r="N157" s="82">
        <f t="shared" si="4"/>
        <v>530</v>
      </c>
      <c r="O157" s="27">
        <f>+(C37*G157)*6</f>
        <v>529.80000000000007</v>
      </c>
    </row>
    <row r="158" spans="1:15">
      <c r="A158" s="133"/>
      <c r="B158" s="130"/>
      <c r="C158" s="127"/>
      <c r="D158" s="136"/>
      <c r="E158" s="130"/>
      <c r="F158" s="140"/>
      <c r="G158" s="46">
        <v>0.1</v>
      </c>
      <c r="H158" s="140"/>
      <c r="I158" s="132" t="s">
        <v>102</v>
      </c>
      <c r="J158" s="5" t="s">
        <v>61</v>
      </c>
      <c r="K158" s="2">
        <v>1</v>
      </c>
      <c r="L158" s="2" t="s">
        <v>62</v>
      </c>
      <c r="M158" s="119" t="s">
        <v>62</v>
      </c>
      <c r="N158" s="82">
        <f t="shared" si="4"/>
        <v>329</v>
      </c>
      <c r="O158" s="27">
        <f>+(C41*G158)*6</f>
        <v>328.8</v>
      </c>
    </row>
    <row r="159" spans="1:15">
      <c r="A159" s="133"/>
      <c r="B159" s="130"/>
      <c r="C159" s="127"/>
      <c r="D159" s="137"/>
      <c r="E159" s="131"/>
      <c r="F159" s="140"/>
      <c r="G159" s="46">
        <v>0.1</v>
      </c>
      <c r="H159" s="140"/>
      <c r="I159" s="134"/>
      <c r="J159" s="5" t="s">
        <v>9</v>
      </c>
      <c r="K159" s="2">
        <v>1</v>
      </c>
      <c r="L159" s="2" t="s">
        <v>62</v>
      </c>
      <c r="M159" s="119" t="s">
        <v>62</v>
      </c>
      <c r="N159" s="82">
        <f t="shared" si="4"/>
        <v>3683</v>
      </c>
      <c r="O159" s="27">
        <f>+(C44*G159)*6</f>
        <v>3683.4000000000005</v>
      </c>
    </row>
    <row r="160" spans="1:15" ht="14.25" customHeight="1">
      <c r="A160" s="133"/>
      <c r="B160" s="130"/>
      <c r="C160" s="127"/>
      <c r="D160" s="129" t="s">
        <v>52</v>
      </c>
      <c r="E160" s="129" t="s">
        <v>93</v>
      </c>
      <c r="F160" s="132" t="s">
        <v>15</v>
      </c>
      <c r="G160" s="46">
        <v>0.1</v>
      </c>
      <c r="H160" s="140" t="s">
        <v>17</v>
      </c>
      <c r="I160" s="132" t="s">
        <v>99</v>
      </c>
      <c r="J160" s="5" t="s">
        <v>61</v>
      </c>
      <c r="K160" s="2">
        <v>1</v>
      </c>
      <c r="L160" s="2" t="s">
        <v>62</v>
      </c>
      <c r="M160" s="119" t="s">
        <v>62</v>
      </c>
      <c r="N160" s="82">
        <f t="shared" si="4"/>
        <v>40</v>
      </c>
      <c r="O160" s="27">
        <f>+(C26*G160)*10</f>
        <v>40</v>
      </c>
    </row>
    <row r="161" spans="1:15">
      <c r="A161" s="133"/>
      <c r="B161" s="130"/>
      <c r="C161" s="127"/>
      <c r="D161" s="130"/>
      <c r="E161" s="130"/>
      <c r="F161" s="133"/>
      <c r="G161" s="46">
        <v>0.1</v>
      </c>
      <c r="H161" s="140"/>
      <c r="I161" s="134"/>
      <c r="J161" s="5" t="s">
        <v>9</v>
      </c>
      <c r="K161" s="2">
        <v>1</v>
      </c>
      <c r="L161" s="2" t="s">
        <v>62</v>
      </c>
      <c r="M161" s="119" t="s">
        <v>62</v>
      </c>
      <c r="N161" s="82">
        <f t="shared" si="4"/>
        <v>16</v>
      </c>
      <c r="O161" s="27">
        <f>+(C27*G161)*10</f>
        <v>16</v>
      </c>
    </row>
    <row r="162" spans="1:15">
      <c r="A162" s="133"/>
      <c r="B162" s="130"/>
      <c r="C162" s="127"/>
      <c r="D162" s="130"/>
      <c r="E162" s="130"/>
      <c r="F162" s="133"/>
      <c r="G162" s="46">
        <v>0.1</v>
      </c>
      <c r="H162" s="140"/>
      <c r="I162" s="132" t="s">
        <v>100</v>
      </c>
      <c r="J162" s="5" t="s">
        <v>61</v>
      </c>
      <c r="K162" s="2">
        <v>1</v>
      </c>
      <c r="L162" s="2" t="s">
        <v>62</v>
      </c>
      <c r="M162" s="119" t="s">
        <v>62</v>
      </c>
      <c r="N162" s="82">
        <f t="shared" si="4"/>
        <v>190</v>
      </c>
      <c r="O162" s="27">
        <f>+(C31*G162)*10</f>
        <v>190</v>
      </c>
    </row>
    <row r="163" spans="1:15">
      <c r="A163" s="133"/>
      <c r="B163" s="130"/>
      <c r="C163" s="127"/>
      <c r="D163" s="130"/>
      <c r="E163" s="130"/>
      <c r="F163" s="133"/>
      <c r="G163" s="46">
        <v>0.1</v>
      </c>
      <c r="H163" s="140"/>
      <c r="I163" s="134"/>
      <c r="J163" s="5" t="s">
        <v>9</v>
      </c>
      <c r="K163" s="2">
        <v>1</v>
      </c>
      <c r="L163" s="2" t="s">
        <v>62</v>
      </c>
      <c r="M163" s="119" t="s">
        <v>62</v>
      </c>
      <c r="N163" s="82">
        <f t="shared" si="4"/>
        <v>50</v>
      </c>
      <c r="O163" s="27">
        <f>+(C32*G163)*10</f>
        <v>50</v>
      </c>
    </row>
    <row r="164" spans="1:15">
      <c r="A164" s="133"/>
      <c r="B164" s="130"/>
      <c r="C164" s="127"/>
      <c r="D164" s="130"/>
      <c r="E164" s="130"/>
      <c r="F164" s="133"/>
      <c r="G164" s="46">
        <v>0.1</v>
      </c>
      <c r="H164" s="140"/>
      <c r="I164" s="132" t="s">
        <v>101</v>
      </c>
      <c r="J164" s="5" t="s">
        <v>61</v>
      </c>
      <c r="K164" s="2">
        <v>1</v>
      </c>
      <c r="L164" s="2" t="s">
        <v>62</v>
      </c>
      <c r="M164" s="119" t="s">
        <v>62</v>
      </c>
      <c r="N164" s="82">
        <f t="shared" si="4"/>
        <v>768</v>
      </c>
      <c r="O164" s="27">
        <f>+(C36*G164)*10</f>
        <v>768.00000000000011</v>
      </c>
    </row>
    <row r="165" spans="1:15">
      <c r="A165" s="133"/>
      <c r="B165" s="130"/>
      <c r="C165" s="127"/>
      <c r="D165" s="130"/>
      <c r="E165" s="130"/>
      <c r="F165" s="133"/>
      <c r="G165" s="46">
        <v>0.1</v>
      </c>
      <c r="H165" s="140"/>
      <c r="I165" s="134"/>
      <c r="J165" s="5" t="s">
        <v>9</v>
      </c>
      <c r="K165" s="2">
        <v>1</v>
      </c>
      <c r="L165" s="2" t="s">
        <v>62</v>
      </c>
      <c r="M165" s="119" t="s">
        <v>62</v>
      </c>
      <c r="N165" s="82">
        <f t="shared" si="4"/>
        <v>883</v>
      </c>
      <c r="O165" s="27">
        <f>+(C37*G165)*10</f>
        <v>883.00000000000011</v>
      </c>
    </row>
    <row r="166" spans="1:15">
      <c r="A166" s="133"/>
      <c r="B166" s="130"/>
      <c r="C166" s="127"/>
      <c r="D166" s="130"/>
      <c r="E166" s="130"/>
      <c r="F166" s="133"/>
      <c r="G166" s="46">
        <v>0.1</v>
      </c>
      <c r="H166" s="140"/>
      <c r="I166" s="132" t="s">
        <v>102</v>
      </c>
      <c r="J166" s="5" t="s">
        <v>61</v>
      </c>
      <c r="K166" s="2">
        <v>1</v>
      </c>
      <c r="L166" s="2" t="s">
        <v>62</v>
      </c>
      <c r="M166" s="119" t="s">
        <v>62</v>
      </c>
      <c r="N166" s="82">
        <f t="shared" si="4"/>
        <v>548</v>
      </c>
      <c r="O166" s="27">
        <f>+(C41*G166)*10</f>
        <v>548</v>
      </c>
    </row>
    <row r="167" spans="1:15">
      <c r="A167" s="133"/>
      <c r="B167" s="130"/>
      <c r="C167" s="127"/>
      <c r="D167" s="131"/>
      <c r="E167" s="131"/>
      <c r="F167" s="134"/>
      <c r="G167" s="46">
        <v>0.1</v>
      </c>
      <c r="H167" s="140"/>
      <c r="I167" s="134"/>
      <c r="J167" s="5" t="s">
        <v>9</v>
      </c>
      <c r="K167" s="2">
        <v>1</v>
      </c>
      <c r="L167" s="2" t="s">
        <v>62</v>
      </c>
      <c r="M167" s="119" t="s">
        <v>62</v>
      </c>
      <c r="N167" s="82">
        <f t="shared" si="4"/>
        <v>6139</v>
      </c>
      <c r="O167" s="27">
        <f>+(C44*G167)*10</f>
        <v>6139.0000000000009</v>
      </c>
    </row>
    <row r="168" spans="1:15" ht="15" customHeight="1">
      <c r="A168" s="133"/>
      <c r="B168" s="130"/>
      <c r="C168" s="127"/>
      <c r="D168" s="129" t="s">
        <v>150</v>
      </c>
      <c r="E168" s="129" t="s">
        <v>93</v>
      </c>
      <c r="F168" s="132" t="s">
        <v>15</v>
      </c>
      <c r="G168" s="46">
        <v>0.1</v>
      </c>
      <c r="H168" s="140" t="s">
        <v>17</v>
      </c>
      <c r="I168" s="132" t="s">
        <v>99</v>
      </c>
      <c r="J168" s="5" t="s">
        <v>61</v>
      </c>
      <c r="K168" s="2">
        <v>1</v>
      </c>
      <c r="L168" s="2" t="s">
        <v>62</v>
      </c>
      <c r="M168" s="119" t="s">
        <v>62</v>
      </c>
      <c r="N168" s="82">
        <f t="shared" si="4"/>
        <v>20</v>
      </c>
      <c r="O168" s="27">
        <f>+(C26*G168)*5</f>
        <v>20</v>
      </c>
    </row>
    <row r="169" spans="1:15" ht="15" customHeight="1">
      <c r="A169" s="133"/>
      <c r="B169" s="130"/>
      <c r="C169" s="127"/>
      <c r="D169" s="130"/>
      <c r="E169" s="130"/>
      <c r="F169" s="133"/>
      <c r="G169" s="46">
        <v>0.1</v>
      </c>
      <c r="H169" s="140"/>
      <c r="I169" s="134"/>
      <c r="J169" s="5" t="s">
        <v>9</v>
      </c>
      <c r="K169" s="2">
        <v>1</v>
      </c>
      <c r="L169" s="2" t="s">
        <v>62</v>
      </c>
      <c r="M169" s="119" t="s">
        <v>62</v>
      </c>
      <c r="N169" s="82">
        <f t="shared" si="4"/>
        <v>8</v>
      </c>
      <c r="O169" s="27">
        <f>+(C27*G169)*5</f>
        <v>8</v>
      </c>
    </row>
    <row r="170" spans="1:15" ht="15" customHeight="1">
      <c r="A170" s="133"/>
      <c r="B170" s="130"/>
      <c r="C170" s="127"/>
      <c r="D170" s="130"/>
      <c r="E170" s="130"/>
      <c r="F170" s="133"/>
      <c r="G170" s="46">
        <v>0.1</v>
      </c>
      <c r="H170" s="140"/>
      <c r="I170" s="132" t="s">
        <v>100</v>
      </c>
      <c r="J170" s="5" t="s">
        <v>61</v>
      </c>
      <c r="K170" s="2">
        <v>1</v>
      </c>
      <c r="L170" s="2" t="s">
        <v>62</v>
      </c>
      <c r="M170" s="119" t="s">
        <v>62</v>
      </c>
      <c r="N170" s="82">
        <f t="shared" si="4"/>
        <v>95</v>
      </c>
      <c r="O170" s="27">
        <f>+(C31*G170)*5</f>
        <v>95</v>
      </c>
    </row>
    <row r="171" spans="1:15" ht="15" customHeight="1">
      <c r="A171" s="133"/>
      <c r="B171" s="130"/>
      <c r="C171" s="127"/>
      <c r="D171" s="130"/>
      <c r="E171" s="130"/>
      <c r="F171" s="133"/>
      <c r="G171" s="46">
        <v>0.1</v>
      </c>
      <c r="H171" s="140"/>
      <c r="I171" s="134"/>
      <c r="J171" s="5" t="s">
        <v>9</v>
      </c>
      <c r="K171" s="2">
        <v>1</v>
      </c>
      <c r="L171" s="2" t="s">
        <v>62</v>
      </c>
      <c r="M171" s="119" t="s">
        <v>62</v>
      </c>
      <c r="N171" s="82">
        <f t="shared" si="4"/>
        <v>25</v>
      </c>
      <c r="O171" s="27">
        <f>+(C32*G171)*5</f>
        <v>25</v>
      </c>
    </row>
    <row r="172" spans="1:15" ht="15" customHeight="1">
      <c r="A172" s="133"/>
      <c r="B172" s="130"/>
      <c r="C172" s="127"/>
      <c r="D172" s="130"/>
      <c r="E172" s="130"/>
      <c r="F172" s="133"/>
      <c r="G172" s="46">
        <v>0.1</v>
      </c>
      <c r="H172" s="140"/>
      <c r="I172" s="132" t="s">
        <v>101</v>
      </c>
      <c r="J172" s="5" t="s">
        <v>61</v>
      </c>
      <c r="K172" s="2">
        <v>1</v>
      </c>
      <c r="L172" s="2" t="s">
        <v>62</v>
      </c>
      <c r="M172" s="119" t="s">
        <v>62</v>
      </c>
      <c r="N172" s="82">
        <f t="shared" si="4"/>
        <v>384</v>
      </c>
      <c r="O172" s="27">
        <f>+(C36*G172)*5</f>
        <v>384.00000000000006</v>
      </c>
    </row>
    <row r="173" spans="1:15" ht="15" customHeight="1">
      <c r="A173" s="133"/>
      <c r="B173" s="130"/>
      <c r="C173" s="127"/>
      <c r="D173" s="130"/>
      <c r="E173" s="130"/>
      <c r="F173" s="133"/>
      <c r="G173" s="46">
        <v>0.1</v>
      </c>
      <c r="H173" s="140"/>
      <c r="I173" s="134"/>
      <c r="J173" s="5" t="s">
        <v>9</v>
      </c>
      <c r="K173" s="2">
        <v>1</v>
      </c>
      <c r="L173" s="2" t="s">
        <v>62</v>
      </c>
      <c r="M173" s="119" t="s">
        <v>62</v>
      </c>
      <c r="N173" s="82">
        <f t="shared" ref="N173:N198" si="5">+ROUND(O173,0)</f>
        <v>442</v>
      </c>
      <c r="O173" s="27">
        <f>+(C37*G173)*5</f>
        <v>441.50000000000006</v>
      </c>
    </row>
    <row r="174" spans="1:15" ht="15" customHeight="1">
      <c r="A174" s="133"/>
      <c r="B174" s="130"/>
      <c r="C174" s="127"/>
      <c r="D174" s="130"/>
      <c r="E174" s="130"/>
      <c r="F174" s="133"/>
      <c r="G174" s="46">
        <v>0.1</v>
      </c>
      <c r="H174" s="140"/>
      <c r="I174" s="132" t="s">
        <v>102</v>
      </c>
      <c r="J174" s="5" t="s">
        <v>61</v>
      </c>
      <c r="K174" s="2">
        <v>1</v>
      </c>
      <c r="L174" s="2" t="s">
        <v>62</v>
      </c>
      <c r="M174" s="119" t="s">
        <v>62</v>
      </c>
      <c r="N174" s="82">
        <f t="shared" si="5"/>
        <v>274</v>
      </c>
      <c r="O174" s="27">
        <f>+(C41*G174)*5</f>
        <v>274</v>
      </c>
    </row>
    <row r="175" spans="1:15" ht="22.5" customHeight="1">
      <c r="A175" s="134"/>
      <c r="B175" s="131"/>
      <c r="C175" s="128"/>
      <c r="D175" s="131"/>
      <c r="E175" s="131"/>
      <c r="F175" s="134"/>
      <c r="G175" s="46">
        <v>0.1</v>
      </c>
      <c r="H175" s="140"/>
      <c r="I175" s="134"/>
      <c r="J175" s="5" t="s">
        <v>9</v>
      </c>
      <c r="K175" s="2">
        <v>1</v>
      </c>
      <c r="L175" s="2" t="s">
        <v>62</v>
      </c>
      <c r="M175" s="119" t="s">
        <v>62</v>
      </c>
      <c r="N175" s="82">
        <f t="shared" si="5"/>
        <v>3070</v>
      </c>
      <c r="O175" s="27">
        <f>+(C44*G175)*5</f>
        <v>3069.5000000000005</v>
      </c>
    </row>
    <row r="176" spans="1:15" ht="69.75" customHeight="1">
      <c r="A176" s="132">
        <v>21</v>
      </c>
      <c r="B176" s="129" t="s">
        <v>53</v>
      </c>
      <c r="C176" s="126" t="s">
        <v>152</v>
      </c>
      <c r="D176" s="138" t="s">
        <v>155</v>
      </c>
      <c r="E176" s="126" t="s">
        <v>108</v>
      </c>
      <c r="F176" s="140" t="s">
        <v>14</v>
      </c>
      <c r="G176" s="46">
        <v>0.01</v>
      </c>
      <c r="H176" s="132" t="s">
        <v>17</v>
      </c>
      <c r="I176" s="2" t="s">
        <v>62</v>
      </c>
      <c r="J176" s="5" t="s">
        <v>61</v>
      </c>
      <c r="K176" s="2">
        <v>1</v>
      </c>
      <c r="L176" s="2" t="s">
        <v>62</v>
      </c>
      <c r="M176" s="119" t="s">
        <v>62</v>
      </c>
      <c r="N176" s="82">
        <f t="shared" si="5"/>
        <v>417</v>
      </c>
      <c r="O176" s="27">
        <f>+ROUND((C13*G176)*K176,0)</f>
        <v>417</v>
      </c>
    </row>
    <row r="177" spans="1:15" ht="92.25" customHeight="1">
      <c r="A177" s="133"/>
      <c r="B177" s="130"/>
      <c r="C177" s="127"/>
      <c r="D177" s="139"/>
      <c r="E177" s="127"/>
      <c r="F177" s="140"/>
      <c r="G177" s="46">
        <v>0.01</v>
      </c>
      <c r="H177" s="134"/>
      <c r="I177" s="2" t="s">
        <v>62</v>
      </c>
      <c r="J177" s="5" t="s">
        <v>9</v>
      </c>
      <c r="K177" s="2">
        <v>1</v>
      </c>
      <c r="L177" s="2" t="s">
        <v>62</v>
      </c>
      <c r="M177" s="119" t="s">
        <v>62</v>
      </c>
      <c r="N177" s="82">
        <f t="shared" si="5"/>
        <v>350</v>
      </c>
      <c r="O177" s="27">
        <f>+ROUND((C16*G177)*K177,0)</f>
        <v>350</v>
      </c>
    </row>
    <row r="178" spans="1:15" ht="69.75" customHeight="1">
      <c r="A178" s="133"/>
      <c r="B178" s="130"/>
      <c r="C178" s="126" t="s">
        <v>153</v>
      </c>
      <c r="D178" s="138" t="s">
        <v>154</v>
      </c>
      <c r="E178" s="126" t="s">
        <v>108</v>
      </c>
      <c r="F178" s="140" t="s">
        <v>14</v>
      </c>
      <c r="G178" s="46">
        <v>0.01</v>
      </c>
      <c r="H178" s="132" t="s">
        <v>17</v>
      </c>
      <c r="I178" s="2" t="s">
        <v>62</v>
      </c>
      <c r="J178" s="5" t="s">
        <v>61</v>
      </c>
      <c r="K178" s="2">
        <v>1</v>
      </c>
      <c r="L178" s="2" t="s">
        <v>62</v>
      </c>
      <c r="M178" s="119" t="s">
        <v>62</v>
      </c>
      <c r="N178" s="82">
        <f t="shared" si="5"/>
        <v>417</v>
      </c>
      <c r="O178" s="27">
        <f>+ROUND((C13*G178)*K178,0)</f>
        <v>417</v>
      </c>
    </row>
    <row r="179" spans="1:15" ht="78" customHeight="1">
      <c r="A179" s="133"/>
      <c r="B179" s="130"/>
      <c r="C179" s="127"/>
      <c r="D179" s="139"/>
      <c r="E179" s="127"/>
      <c r="F179" s="140"/>
      <c r="G179" s="46">
        <v>0.01</v>
      </c>
      <c r="H179" s="134"/>
      <c r="I179" s="2" t="s">
        <v>62</v>
      </c>
      <c r="J179" s="5" t="s">
        <v>9</v>
      </c>
      <c r="K179" s="2">
        <v>1</v>
      </c>
      <c r="L179" s="2" t="s">
        <v>62</v>
      </c>
      <c r="M179" s="119" t="s">
        <v>62</v>
      </c>
      <c r="N179" s="82">
        <f t="shared" si="5"/>
        <v>350</v>
      </c>
      <c r="O179" s="27">
        <f>+ROUND((C16*G179)*K179,0)</f>
        <v>350</v>
      </c>
    </row>
    <row r="180" spans="1:15" ht="69.75" customHeight="1">
      <c r="A180" s="133"/>
      <c r="B180" s="130"/>
      <c r="C180" s="126" t="s">
        <v>151</v>
      </c>
      <c r="D180" s="138" t="s">
        <v>156</v>
      </c>
      <c r="E180" s="126" t="s">
        <v>108</v>
      </c>
      <c r="F180" s="140" t="s">
        <v>14</v>
      </c>
      <c r="G180" s="46">
        <v>0.01</v>
      </c>
      <c r="H180" s="132" t="s">
        <v>17</v>
      </c>
      <c r="I180" s="2" t="s">
        <v>62</v>
      </c>
      <c r="J180" s="5" t="s">
        <v>61</v>
      </c>
      <c r="K180" s="2">
        <v>1</v>
      </c>
      <c r="L180" s="2" t="s">
        <v>62</v>
      </c>
      <c r="M180" s="119" t="s">
        <v>62</v>
      </c>
      <c r="N180" s="82">
        <f t="shared" si="5"/>
        <v>417</v>
      </c>
      <c r="O180" s="27">
        <f>+ROUND((C13*G180)*K180,0)</f>
        <v>417</v>
      </c>
    </row>
    <row r="181" spans="1:15" ht="87.75" customHeight="1">
      <c r="A181" s="134"/>
      <c r="B181" s="130"/>
      <c r="C181" s="127"/>
      <c r="D181" s="139"/>
      <c r="E181" s="127"/>
      <c r="F181" s="140"/>
      <c r="G181" s="46">
        <v>0.01</v>
      </c>
      <c r="H181" s="134"/>
      <c r="I181" s="2" t="s">
        <v>62</v>
      </c>
      <c r="J181" s="5" t="s">
        <v>9</v>
      </c>
      <c r="K181" s="2">
        <v>1</v>
      </c>
      <c r="L181" s="2" t="s">
        <v>62</v>
      </c>
      <c r="M181" s="119" t="s">
        <v>62</v>
      </c>
      <c r="N181" s="82">
        <f t="shared" si="5"/>
        <v>350</v>
      </c>
      <c r="O181" s="27">
        <f>+ROUND((C16*G181)*K181,0)</f>
        <v>350</v>
      </c>
    </row>
    <row r="182" spans="1:15" ht="14.25" customHeight="1">
      <c r="A182" s="132">
        <v>22</v>
      </c>
      <c r="B182" s="141" t="s">
        <v>157</v>
      </c>
      <c r="C182" s="129" t="s">
        <v>162</v>
      </c>
      <c r="D182" s="135" t="s">
        <v>138</v>
      </c>
      <c r="E182" s="129" t="s">
        <v>122</v>
      </c>
      <c r="F182" s="132" t="s">
        <v>14</v>
      </c>
      <c r="G182" s="46">
        <v>1</v>
      </c>
      <c r="H182" s="140" t="s">
        <v>18</v>
      </c>
      <c r="I182" s="16" t="s">
        <v>99</v>
      </c>
      <c r="J182" s="5" t="s">
        <v>68</v>
      </c>
      <c r="K182" s="2">
        <v>1</v>
      </c>
      <c r="L182" s="2">
        <v>2</v>
      </c>
      <c r="M182" s="155">
        <v>3000</v>
      </c>
      <c r="N182" s="82">
        <f t="shared" si="5"/>
        <v>456</v>
      </c>
      <c r="O182" s="27">
        <f>+(C20*G182)*4</f>
        <v>456</v>
      </c>
    </row>
    <row r="183" spans="1:15">
      <c r="A183" s="133"/>
      <c r="B183" s="141"/>
      <c r="C183" s="130"/>
      <c r="D183" s="136"/>
      <c r="E183" s="130"/>
      <c r="F183" s="133"/>
      <c r="G183" s="46">
        <v>1</v>
      </c>
      <c r="H183" s="140"/>
      <c r="I183" s="16" t="s">
        <v>100</v>
      </c>
      <c r="J183" s="5" t="s">
        <v>68</v>
      </c>
      <c r="K183" s="2">
        <v>1</v>
      </c>
      <c r="L183" s="2">
        <v>2</v>
      </c>
      <c r="M183" s="156"/>
      <c r="N183" s="82">
        <f t="shared" si="5"/>
        <v>1432</v>
      </c>
      <c r="O183" s="27">
        <f>+(C21*G183)*4</f>
        <v>1432</v>
      </c>
    </row>
    <row r="184" spans="1:15">
      <c r="A184" s="133"/>
      <c r="B184" s="141"/>
      <c r="C184" s="130"/>
      <c r="D184" s="136"/>
      <c r="E184" s="130"/>
      <c r="F184" s="133"/>
      <c r="G184" s="46">
        <v>1</v>
      </c>
      <c r="H184" s="140"/>
      <c r="I184" s="16" t="s">
        <v>101</v>
      </c>
      <c r="J184" s="5" t="s">
        <v>68</v>
      </c>
      <c r="K184" s="2">
        <v>1</v>
      </c>
      <c r="L184" s="2">
        <v>2</v>
      </c>
      <c r="M184" s="156"/>
      <c r="N184" s="82">
        <f t="shared" si="5"/>
        <v>2320</v>
      </c>
      <c r="O184" s="27">
        <f>+(C22*G184)*2</f>
        <v>2320</v>
      </c>
    </row>
    <row r="185" spans="1:15">
      <c r="A185" s="133"/>
      <c r="B185" s="141"/>
      <c r="C185" s="130"/>
      <c r="D185" s="136"/>
      <c r="E185" s="130"/>
      <c r="F185" s="133"/>
      <c r="G185" s="46">
        <v>1</v>
      </c>
      <c r="H185" s="140"/>
      <c r="I185" s="16" t="s">
        <v>102</v>
      </c>
      <c r="J185" s="5" t="s">
        <v>68</v>
      </c>
      <c r="K185" s="2">
        <v>1</v>
      </c>
      <c r="L185" s="2">
        <v>2</v>
      </c>
      <c r="M185" s="156"/>
      <c r="N185" s="82">
        <f t="shared" si="5"/>
        <v>1480</v>
      </c>
      <c r="O185" s="27">
        <f>+(C23*G185)*1</f>
        <v>1480</v>
      </c>
    </row>
    <row r="186" spans="1:15">
      <c r="A186" s="134"/>
      <c r="B186" s="141"/>
      <c r="C186" s="131"/>
      <c r="D186" s="137"/>
      <c r="E186" s="131"/>
      <c r="F186" s="134"/>
      <c r="G186" s="46">
        <v>1</v>
      </c>
      <c r="H186" s="140"/>
      <c r="I186" s="89" t="s">
        <v>123</v>
      </c>
      <c r="J186" s="5" t="s">
        <v>68</v>
      </c>
      <c r="K186" s="2">
        <v>1</v>
      </c>
      <c r="L186" s="2">
        <v>2</v>
      </c>
      <c r="M186" s="157"/>
      <c r="N186" s="82">
        <f t="shared" si="5"/>
        <v>2</v>
      </c>
      <c r="O186" s="27">
        <f>+(O182+O183+O184+O185)/M182</f>
        <v>1.8959999999999999</v>
      </c>
    </row>
    <row r="187" spans="1:15" ht="14.25" customHeight="1">
      <c r="A187" s="132">
        <v>23</v>
      </c>
      <c r="B187" s="141"/>
      <c r="C187" s="129" t="s">
        <v>158</v>
      </c>
      <c r="D187" s="138" t="s">
        <v>177</v>
      </c>
      <c r="E187" s="129" t="s">
        <v>119</v>
      </c>
      <c r="F187" s="132" t="s">
        <v>14</v>
      </c>
      <c r="G187" s="46">
        <v>1</v>
      </c>
      <c r="H187" s="132" t="s">
        <v>17</v>
      </c>
      <c r="I187" s="16" t="s">
        <v>99</v>
      </c>
      <c r="J187" s="5" t="s">
        <v>68</v>
      </c>
      <c r="K187" s="2">
        <v>4</v>
      </c>
      <c r="L187" s="2">
        <v>1</v>
      </c>
      <c r="M187" s="119">
        <v>50</v>
      </c>
      <c r="N187" s="82">
        <f t="shared" si="5"/>
        <v>36</v>
      </c>
      <c r="O187" s="27">
        <f>+(((C20*G187)/M187)*4)*K187</f>
        <v>36.479999999999997</v>
      </c>
    </row>
    <row r="188" spans="1:15">
      <c r="A188" s="133"/>
      <c r="B188" s="141"/>
      <c r="C188" s="130"/>
      <c r="D188" s="139"/>
      <c r="E188" s="130"/>
      <c r="F188" s="133"/>
      <c r="G188" s="46">
        <v>1</v>
      </c>
      <c r="H188" s="133"/>
      <c r="I188" s="16" t="s">
        <v>100</v>
      </c>
      <c r="J188" s="5" t="s">
        <v>68</v>
      </c>
      <c r="K188" s="2">
        <v>4</v>
      </c>
      <c r="L188" s="2">
        <v>1</v>
      </c>
      <c r="M188" s="119">
        <v>50</v>
      </c>
      <c r="N188" s="82">
        <f t="shared" si="5"/>
        <v>115</v>
      </c>
      <c r="O188" s="27">
        <f>+(((C21*G188)/M188)*4)*K188</f>
        <v>114.56</v>
      </c>
    </row>
    <row r="189" spans="1:15" ht="46.5" customHeight="1">
      <c r="A189" s="133"/>
      <c r="B189" s="141"/>
      <c r="C189" s="130"/>
      <c r="D189" s="139"/>
      <c r="E189" s="130"/>
      <c r="F189" s="133"/>
      <c r="G189" s="46">
        <v>1</v>
      </c>
      <c r="H189" s="133"/>
      <c r="I189" s="16" t="s">
        <v>101</v>
      </c>
      <c r="J189" s="5" t="s">
        <v>68</v>
      </c>
      <c r="K189" s="2">
        <v>4</v>
      </c>
      <c r="L189" s="2">
        <v>1</v>
      </c>
      <c r="M189" s="119">
        <v>50</v>
      </c>
      <c r="N189" s="82">
        <f t="shared" si="5"/>
        <v>186</v>
      </c>
      <c r="O189" s="27">
        <f>+(((C22*G189)/M189)*2)*K189</f>
        <v>185.6</v>
      </c>
    </row>
    <row r="190" spans="1:15" ht="74.25" customHeight="1">
      <c r="A190" s="133"/>
      <c r="B190" s="141"/>
      <c r="C190" s="130"/>
      <c r="D190" s="139"/>
      <c r="E190" s="130"/>
      <c r="F190" s="133"/>
      <c r="G190" s="46">
        <v>1</v>
      </c>
      <c r="H190" s="133"/>
      <c r="I190" s="16" t="s">
        <v>102</v>
      </c>
      <c r="J190" s="5" t="s">
        <v>68</v>
      </c>
      <c r="K190" s="2">
        <v>4</v>
      </c>
      <c r="L190" s="2">
        <v>1</v>
      </c>
      <c r="M190" s="119">
        <v>50</v>
      </c>
      <c r="N190" s="82">
        <f t="shared" si="5"/>
        <v>118</v>
      </c>
      <c r="O190" s="27">
        <f>+(((C23*G190)/M190)*1)*K190</f>
        <v>118.4</v>
      </c>
    </row>
    <row r="191" spans="1:15" ht="95.25" customHeight="1">
      <c r="A191" s="16">
        <v>24</v>
      </c>
      <c r="B191" s="141"/>
      <c r="C191" s="15" t="s">
        <v>160</v>
      </c>
      <c r="D191" s="23" t="s">
        <v>54</v>
      </c>
      <c r="E191" s="15" t="s">
        <v>75</v>
      </c>
      <c r="F191" s="16" t="s">
        <v>4</v>
      </c>
      <c r="G191" s="17">
        <v>1</v>
      </c>
      <c r="H191" s="2" t="s">
        <v>18</v>
      </c>
      <c r="I191" s="2" t="s">
        <v>62</v>
      </c>
      <c r="J191" s="5" t="s">
        <v>68</v>
      </c>
      <c r="K191" s="2">
        <v>1</v>
      </c>
      <c r="L191" s="2">
        <v>2</v>
      </c>
      <c r="M191" s="119" t="s">
        <v>62</v>
      </c>
      <c r="N191" s="82">
        <f t="shared" si="5"/>
        <v>23</v>
      </c>
      <c r="O191" s="27">
        <f>+C18</f>
        <v>23</v>
      </c>
    </row>
    <row r="192" spans="1:15" ht="28.5" customHeight="1">
      <c r="A192" s="132">
        <v>25</v>
      </c>
      <c r="B192" s="141"/>
      <c r="C192" s="129" t="s">
        <v>161</v>
      </c>
      <c r="D192" s="135" t="s">
        <v>55</v>
      </c>
      <c r="E192" s="129" t="s">
        <v>119</v>
      </c>
      <c r="F192" s="132" t="s">
        <v>14</v>
      </c>
      <c r="G192" s="17">
        <v>1</v>
      </c>
      <c r="H192" s="132" t="s">
        <v>18</v>
      </c>
      <c r="I192" s="16" t="s">
        <v>99</v>
      </c>
      <c r="J192" s="5" t="s">
        <v>68</v>
      </c>
      <c r="K192" s="2">
        <v>4</v>
      </c>
      <c r="L192" s="2">
        <v>1</v>
      </c>
      <c r="M192" s="155">
        <v>3000</v>
      </c>
      <c r="N192" s="82">
        <f t="shared" si="5"/>
        <v>912</v>
      </c>
      <c r="O192" s="27">
        <f>+(C20*G192)*8</f>
        <v>912</v>
      </c>
    </row>
    <row r="193" spans="1:15" ht="28.5" customHeight="1">
      <c r="A193" s="133"/>
      <c r="B193" s="141"/>
      <c r="C193" s="130"/>
      <c r="D193" s="136"/>
      <c r="E193" s="130"/>
      <c r="F193" s="133"/>
      <c r="G193" s="17">
        <v>1</v>
      </c>
      <c r="H193" s="133"/>
      <c r="I193" s="16" t="s">
        <v>100</v>
      </c>
      <c r="J193" s="5" t="s">
        <v>68</v>
      </c>
      <c r="K193" s="2">
        <v>4</v>
      </c>
      <c r="L193" s="2">
        <v>1</v>
      </c>
      <c r="M193" s="156"/>
      <c r="N193" s="82">
        <f t="shared" si="5"/>
        <v>2864</v>
      </c>
      <c r="O193" s="27">
        <f>+(C21*G193)*8</f>
        <v>2864</v>
      </c>
    </row>
    <row r="194" spans="1:15" ht="28.5" customHeight="1">
      <c r="A194" s="133"/>
      <c r="B194" s="141"/>
      <c r="C194" s="130"/>
      <c r="D194" s="136"/>
      <c r="E194" s="130"/>
      <c r="F194" s="133"/>
      <c r="G194" s="17">
        <v>1</v>
      </c>
      <c r="H194" s="133"/>
      <c r="I194" s="16" t="s">
        <v>101</v>
      </c>
      <c r="J194" s="5" t="s">
        <v>68</v>
      </c>
      <c r="K194" s="2">
        <v>4</v>
      </c>
      <c r="L194" s="2">
        <v>1</v>
      </c>
      <c r="M194" s="156"/>
      <c r="N194" s="82">
        <f t="shared" si="5"/>
        <v>9280</v>
      </c>
      <c r="O194" s="27">
        <f>+(C22*G194)*8</f>
        <v>9280</v>
      </c>
    </row>
    <row r="195" spans="1:15" ht="28.5" customHeight="1">
      <c r="A195" s="133"/>
      <c r="B195" s="141"/>
      <c r="C195" s="130"/>
      <c r="D195" s="136"/>
      <c r="E195" s="130"/>
      <c r="F195" s="133"/>
      <c r="G195" s="17">
        <v>1</v>
      </c>
      <c r="H195" s="133"/>
      <c r="I195" s="16" t="s">
        <v>102</v>
      </c>
      <c r="J195" s="5" t="s">
        <v>68</v>
      </c>
      <c r="K195" s="2">
        <v>4</v>
      </c>
      <c r="L195" s="2">
        <v>1</v>
      </c>
      <c r="M195" s="156"/>
      <c r="N195" s="82">
        <f t="shared" si="5"/>
        <v>2960</v>
      </c>
      <c r="O195" s="27">
        <f>+(C23*G195)*2</f>
        <v>2960</v>
      </c>
    </row>
    <row r="196" spans="1:15" ht="25.5" customHeight="1">
      <c r="A196" s="134"/>
      <c r="B196" s="141"/>
      <c r="C196" s="131"/>
      <c r="D196" s="137"/>
      <c r="E196" s="131"/>
      <c r="F196" s="133"/>
      <c r="G196" s="17">
        <v>1</v>
      </c>
      <c r="H196" s="134"/>
      <c r="I196" s="89" t="s">
        <v>123</v>
      </c>
      <c r="J196" s="5" t="s">
        <v>68</v>
      </c>
      <c r="K196" s="2">
        <v>4</v>
      </c>
      <c r="L196" s="2">
        <v>1</v>
      </c>
      <c r="M196" s="157"/>
      <c r="N196" s="82">
        <f t="shared" si="5"/>
        <v>5</v>
      </c>
      <c r="O196" s="27">
        <f>+(O192+O193+O194+O195)/M192</f>
        <v>5.3386666666666667</v>
      </c>
    </row>
    <row r="197" spans="1:15" ht="95.25" customHeight="1">
      <c r="A197" s="16">
        <v>26</v>
      </c>
      <c r="B197" s="141"/>
      <c r="C197" s="15" t="s">
        <v>159</v>
      </c>
      <c r="D197" s="23" t="s">
        <v>56</v>
      </c>
      <c r="E197" s="15" t="s">
        <v>122</v>
      </c>
      <c r="F197" s="16" t="s">
        <v>4</v>
      </c>
      <c r="G197" s="17">
        <v>1</v>
      </c>
      <c r="H197" s="2" t="s">
        <v>18</v>
      </c>
      <c r="I197" s="2" t="s">
        <v>62</v>
      </c>
      <c r="J197" s="5" t="s">
        <v>68</v>
      </c>
      <c r="K197" s="2">
        <v>2</v>
      </c>
      <c r="L197" s="2">
        <v>1</v>
      </c>
      <c r="M197" s="119" t="s">
        <v>62</v>
      </c>
      <c r="N197" s="82">
        <f t="shared" si="5"/>
        <v>46</v>
      </c>
      <c r="O197" s="27">
        <f>C18*K197</f>
        <v>46</v>
      </c>
    </row>
    <row r="198" spans="1:15" ht="199.5" customHeight="1">
      <c r="A198" s="2">
        <v>27</v>
      </c>
      <c r="B198" s="5"/>
      <c r="C198" s="5"/>
      <c r="D198" s="102" t="s">
        <v>163</v>
      </c>
      <c r="E198" s="5" t="s">
        <v>140</v>
      </c>
      <c r="F198" s="2" t="s">
        <v>13</v>
      </c>
      <c r="G198" s="46">
        <v>1</v>
      </c>
      <c r="H198" s="2" t="s">
        <v>18</v>
      </c>
      <c r="I198" s="2" t="s">
        <v>62</v>
      </c>
      <c r="J198" s="5" t="s">
        <v>68</v>
      </c>
      <c r="K198" s="2">
        <v>1</v>
      </c>
      <c r="L198" s="2" t="s">
        <v>124</v>
      </c>
      <c r="M198" s="119" t="s">
        <v>62</v>
      </c>
      <c r="N198" s="82">
        <f t="shared" si="5"/>
        <v>1</v>
      </c>
      <c r="O198" s="27">
        <v>1</v>
      </c>
    </row>
    <row r="199" spans="1:15" ht="20.25" customHeight="1">
      <c r="A199" s="153"/>
      <c r="B199" s="154"/>
      <c r="C199" s="154"/>
      <c r="D199" s="154"/>
      <c r="E199" s="154"/>
      <c r="F199" s="154"/>
      <c r="G199" s="154"/>
      <c r="H199" s="154"/>
      <c r="I199" s="154"/>
      <c r="J199" s="154"/>
      <c r="K199" s="154"/>
      <c r="L199" s="154"/>
      <c r="M199" s="154"/>
      <c r="N199" s="154"/>
    </row>
    <row r="200" spans="1:15">
      <c r="B200" s="10"/>
      <c r="D200" s="22"/>
      <c r="E200" s="22"/>
      <c r="H200" s="1"/>
      <c r="N200" s="25"/>
    </row>
    <row r="201" spans="1:15" ht="49.5" customHeight="1">
      <c r="B201" s="61"/>
      <c r="D201" s="22"/>
      <c r="E201" s="22"/>
      <c r="H201" s="1"/>
      <c r="N201" s="25"/>
    </row>
  </sheetData>
  <mergeCells count="282">
    <mergeCell ref="G17:G18"/>
    <mergeCell ref="H17:H18"/>
    <mergeCell ref="B17:B18"/>
    <mergeCell ref="B2:M2"/>
    <mergeCell ref="B3:M3"/>
    <mergeCell ref="B4:M4"/>
    <mergeCell ref="B5:M5"/>
    <mergeCell ref="B6:M6"/>
    <mergeCell ref="B7:M7"/>
    <mergeCell ref="B9:M9"/>
    <mergeCell ref="F10:G10"/>
    <mergeCell ref="F17:F18"/>
    <mergeCell ref="H63:H64"/>
    <mergeCell ref="F69:F70"/>
    <mergeCell ref="G69:G70"/>
    <mergeCell ref="H69:H70"/>
    <mergeCell ref="F73:F74"/>
    <mergeCell ref="G73:G74"/>
    <mergeCell ref="H73:H74"/>
    <mergeCell ref="F77:F78"/>
    <mergeCell ref="G77:G78"/>
    <mergeCell ref="G66:G68"/>
    <mergeCell ref="H66:H67"/>
    <mergeCell ref="A199:N199"/>
    <mergeCell ref="A192:A196"/>
    <mergeCell ref="M182:M186"/>
    <mergeCell ref="A187:A190"/>
    <mergeCell ref="C187:C190"/>
    <mergeCell ref="D187:D190"/>
    <mergeCell ref="E187:E190"/>
    <mergeCell ref="F187:F190"/>
    <mergeCell ref="H187:H190"/>
    <mergeCell ref="A182:A186"/>
    <mergeCell ref="B182:B197"/>
    <mergeCell ref="C182:C186"/>
    <mergeCell ref="D182:D186"/>
    <mergeCell ref="E182:E186"/>
    <mergeCell ref="F182:F186"/>
    <mergeCell ref="H182:H186"/>
    <mergeCell ref="C192:C196"/>
    <mergeCell ref="D192:D196"/>
    <mergeCell ref="H192:H196"/>
    <mergeCell ref="M192:M196"/>
    <mergeCell ref="E192:E196"/>
    <mergeCell ref="F192:F196"/>
    <mergeCell ref="F46:G46"/>
    <mergeCell ref="F47:F49"/>
    <mergeCell ref="G47:G49"/>
    <mergeCell ref="H47:H48"/>
    <mergeCell ref="D50:D51"/>
    <mergeCell ref="E50:E51"/>
    <mergeCell ref="F50:F51"/>
    <mergeCell ref="G50:G51"/>
    <mergeCell ref="H50:H51"/>
    <mergeCell ref="A47:A51"/>
    <mergeCell ref="B47:B51"/>
    <mergeCell ref="C47:C51"/>
    <mergeCell ref="D47:D49"/>
    <mergeCell ref="E47:E49"/>
    <mergeCell ref="D58:D60"/>
    <mergeCell ref="E58:E60"/>
    <mergeCell ref="F58:F60"/>
    <mergeCell ref="A66:A68"/>
    <mergeCell ref="B66:B68"/>
    <mergeCell ref="C66:C68"/>
    <mergeCell ref="D66:D68"/>
    <mergeCell ref="E66:E68"/>
    <mergeCell ref="F66:F68"/>
    <mergeCell ref="A63:A65"/>
    <mergeCell ref="B63:B65"/>
    <mergeCell ref="C63:C65"/>
    <mergeCell ref="D63:D65"/>
    <mergeCell ref="E63:E65"/>
    <mergeCell ref="A58:A62"/>
    <mergeCell ref="B58:B62"/>
    <mergeCell ref="F63:F65"/>
    <mergeCell ref="H52:H53"/>
    <mergeCell ref="D55:D56"/>
    <mergeCell ref="E55:E56"/>
    <mergeCell ref="F55:F56"/>
    <mergeCell ref="G55:G56"/>
    <mergeCell ref="H55:H56"/>
    <mergeCell ref="H61:H62"/>
    <mergeCell ref="H91:H92"/>
    <mergeCell ref="F96:F103"/>
    <mergeCell ref="H96:H103"/>
    <mergeCell ref="F79:F80"/>
    <mergeCell ref="G79:G80"/>
    <mergeCell ref="D85:D86"/>
    <mergeCell ref="E85:E86"/>
    <mergeCell ref="F85:F86"/>
    <mergeCell ref="G85:G86"/>
    <mergeCell ref="D89:D90"/>
    <mergeCell ref="E89:E90"/>
    <mergeCell ref="F89:F90"/>
    <mergeCell ref="H75:H76"/>
    <mergeCell ref="H77:H78"/>
    <mergeCell ref="G58:G60"/>
    <mergeCell ref="H58:H59"/>
    <mergeCell ref="G63:G65"/>
    <mergeCell ref="A52:A56"/>
    <mergeCell ref="B52:B56"/>
    <mergeCell ref="C52:C56"/>
    <mergeCell ref="D52:D54"/>
    <mergeCell ref="E52:E54"/>
    <mergeCell ref="D61:D62"/>
    <mergeCell ref="E61:E62"/>
    <mergeCell ref="F61:F62"/>
    <mergeCell ref="G61:G62"/>
    <mergeCell ref="C58:C62"/>
    <mergeCell ref="F52:F54"/>
    <mergeCell ref="G52:G54"/>
    <mergeCell ref="A71:A72"/>
    <mergeCell ref="B71:B72"/>
    <mergeCell ref="C71:C72"/>
    <mergeCell ref="D71:D72"/>
    <mergeCell ref="E71:E72"/>
    <mergeCell ref="F71:F72"/>
    <mergeCell ref="G71:G72"/>
    <mergeCell ref="H71:H72"/>
    <mergeCell ref="A69:A70"/>
    <mergeCell ref="B69:B70"/>
    <mergeCell ref="C69:C70"/>
    <mergeCell ref="D69:D70"/>
    <mergeCell ref="E69:E70"/>
    <mergeCell ref="A75:A76"/>
    <mergeCell ref="B75:B76"/>
    <mergeCell ref="C75:C76"/>
    <mergeCell ref="D75:D76"/>
    <mergeCell ref="E75:E76"/>
    <mergeCell ref="F75:F76"/>
    <mergeCell ref="G75:G76"/>
    <mergeCell ref="A73:A74"/>
    <mergeCell ref="B73:B74"/>
    <mergeCell ref="C73:C74"/>
    <mergeCell ref="D73:D74"/>
    <mergeCell ref="E73:E74"/>
    <mergeCell ref="A77:A78"/>
    <mergeCell ref="B77:B78"/>
    <mergeCell ref="C77:C78"/>
    <mergeCell ref="D77:D78"/>
    <mergeCell ref="E77:E78"/>
    <mergeCell ref="G89:G90"/>
    <mergeCell ref="H85:H86"/>
    <mergeCell ref="D87:D88"/>
    <mergeCell ref="E87:E88"/>
    <mergeCell ref="F87:F88"/>
    <mergeCell ref="G87:G88"/>
    <mergeCell ref="H87:H88"/>
    <mergeCell ref="H79:H80"/>
    <mergeCell ref="D82:D83"/>
    <mergeCell ref="E82:E83"/>
    <mergeCell ref="F82:F83"/>
    <mergeCell ref="G82:G83"/>
    <mergeCell ref="H82:H83"/>
    <mergeCell ref="H89:H90"/>
    <mergeCell ref="A79:A94"/>
    <mergeCell ref="B79:B94"/>
    <mergeCell ref="C79:C94"/>
    <mergeCell ref="D79:D80"/>
    <mergeCell ref="E79:E80"/>
    <mergeCell ref="B104:B119"/>
    <mergeCell ref="C104:C119"/>
    <mergeCell ref="D104:D111"/>
    <mergeCell ref="E104:E111"/>
    <mergeCell ref="D112:D119"/>
    <mergeCell ref="E112:E119"/>
    <mergeCell ref="A96:A103"/>
    <mergeCell ref="B96:B103"/>
    <mergeCell ref="C96:C103"/>
    <mergeCell ref="D96:D103"/>
    <mergeCell ref="E96:E103"/>
    <mergeCell ref="D91:D92"/>
    <mergeCell ref="E91:E92"/>
    <mergeCell ref="F91:F92"/>
    <mergeCell ref="G91:G92"/>
    <mergeCell ref="I96:I97"/>
    <mergeCell ref="I98:I99"/>
    <mergeCell ref="I100:I101"/>
    <mergeCell ref="I102:I103"/>
    <mergeCell ref="D93:D94"/>
    <mergeCell ref="E93:E94"/>
    <mergeCell ref="F93:F94"/>
    <mergeCell ref="G93:G94"/>
    <mergeCell ref="H93:H94"/>
    <mergeCell ref="I110:I111"/>
    <mergeCell ref="F120:F127"/>
    <mergeCell ref="H120:H127"/>
    <mergeCell ref="I120:I121"/>
    <mergeCell ref="I122:I123"/>
    <mergeCell ref="I124:I125"/>
    <mergeCell ref="I126:I127"/>
    <mergeCell ref="A120:A127"/>
    <mergeCell ref="B120:B127"/>
    <mergeCell ref="C120:C127"/>
    <mergeCell ref="D120:D127"/>
    <mergeCell ref="E120:E127"/>
    <mergeCell ref="F112:F119"/>
    <mergeCell ref="H112:H119"/>
    <mergeCell ref="I112:I113"/>
    <mergeCell ref="I114:I115"/>
    <mergeCell ref="I116:I117"/>
    <mergeCell ref="I118:I119"/>
    <mergeCell ref="F104:F111"/>
    <mergeCell ref="H104:H111"/>
    <mergeCell ref="I104:I105"/>
    <mergeCell ref="I106:I107"/>
    <mergeCell ref="I108:I109"/>
    <mergeCell ref="A104:A119"/>
    <mergeCell ref="F128:F135"/>
    <mergeCell ref="H128:H135"/>
    <mergeCell ref="I128:I129"/>
    <mergeCell ref="I130:I131"/>
    <mergeCell ref="I132:I133"/>
    <mergeCell ref="I134:I135"/>
    <mergeCell ref="A128:A143"/>
    <mergeCell ref="B128:B143"/>
    <mergeCell ref="C128:C143"/>
    <mergeCell ref="D128:D143"/>
    <mergeCell ref="E128:E135"/>
    <mergeCell ref="E136:E143"/>
    <mergeCell ref="I142:I143"/>
    <mergeCell ref="I144:I145"/>
    <mergeCell ref="I146:I147"/>
    <mergeCell ref="I148:I149"/>
    <mergeCell ref="A144:A151"/>
    <mergeCell ref="B144:B151"/>
    <mergeCell ref="C144:C151"/>
    <mergeCell ref="D144:D151"/>
    <mergeCell ref="E144:E151"/>
    <mergeCell ref="F136:F143"/>
    <mergeCell ref="H136:H143"/>
    <mergeCell ref="I136:I137"/>
    <mergeCell ref="I138:I139"/>
    <mergeCell ref="I140:I141"/>
    <mergeCell ref="I150:I151"/>
    <mergeCell ref="D152:D159"/>
    <mergeCell ref="E152:E159"/>
    <mergeCell ref="D160:D167"/>
    <mergeCell ref="E160:E167"/>
    <mergeCell ref="F144:F151"/>
    <mergeCell ref="H144:H151"/>
    <mergeCell ref="F160:F167"/>
    <mergeCell ref="H160:H167"/>
    <mergeCell ref="A152:A175"/>
    <mergeCell ref="B152:B175"/>
    <mergeCell ref="C152:C175"/>
    <mergeCell ref="D168:D175"/>
    <mergeCell ref="E168:E175"/>
    <mergeCell ref="F168:F175"/>
    <mergeCell ref="H168:H175"/>
    <mergeCell ref="I160:I161"/>
    <mergeCell ref="I162:I163"/>
    <mergeCell ref="I164:I165"/>
    <mergeCell ref="I166:I167"/>
    <mergeCell ref="F152:F159"/>
    <mergeCell ref="H152:H159"/>
    <mergeCell ref="I152:I153"/>
    <mergeCell ref="I154:I155"/>
    <mergeCell ref="I156:I157"/>
    <mergeCell ref="I158:I159"/>
    <mergeCell ref="I168:I169"/>
    <mergeCell ref="I170:I171"/>
    <mergeCell ref="I172:I173"/>
    <mergeCell ref="I174:I175"/>
    <mergeCell ref="A176:A181"/>
    <mergeCell ref="B176:B181"/>
    <mergeCell ref="C176:C177"/>
    <mergeCell ref="D176:D177"/>
    <mergeCell ref="E176:E177"/>
    <mergeCell ref="F176:F177"/>
    <mergeCell ref="H176:H177"/>
    <mergeCell ref="C178:C179"/>
    <mergeCell ref="D178:D179"/>
    <mergeCell ref="E178:E179"/>
    <mergeCell ref="F178:F179"/>
    <mergeCell ref="H178:H179"/>
    <mergeCell ref="C180:C181"/>
    <mergeCell ref="D180:D181"/>
    <mergeCell ref="E180:E181"/>
    <mergeCell ref="F180:F181"/>
    <mergeCell ref="H180:H181"/>
  </mergeCells>
  <dataValidations count="4">
    <dataValidation type="list" allowBlank="1" showInputMessage="1" showErrorMessage="1" sqref="F47:F48 F50 F55 F81:F82 F84:F85 F87 F89 F91 F93 F52:F53 F61 F63:F64 F112:F118 F95:F96 F104:F110 F120:F128 F144:F151 F136 F176:F198 F57:F59 F66:F67 F69:F79" xr:uid="{5FC9364C-0FC0-4B3A-81DA-0B5BCE13ECAC}">
      <formula1>"Población muestra,Población Total,ETC,Establecimientos,Sedes"</formula1>
    </dataValidation>
    <dataValidation type="list" allowBlank="1" showInputMessage="1" showErrorMessage="1" sqref="F152:F158 F160 F168" xr:uid="{B7F172FF-A52B-45C1-889E-1FF6BAEAA512}">
      <formula1>"Población muestra,Población Total,ETC,Establecimientos,Sedes,Porcentaje de sedes"</formula1>
    </dataValidation>
    <dataValidation type="list" allowBlank="1" showInputMessage="1" showErrorMessage="1" sqref="H54:H55 H49:H50 H52 H47 H60:H61 H63 H95:H96 H73 H81:H82 H84:H85 H87 H89 H91 H93 H71 H182 H112:H113 H104:H105 H120 H128 H136 H144 H152 H160 H176 H178 H180 H197:H198 H187 H168 H191:H192 H75 H79 H77 H57:H58 H65:H66 H68:H69" xr:uid="{A8BB2215-432F-480C-AFE8-EAC9FB6911FA}">
      <formula1>"Presencial,Virtual"</formula1>
    </dataValidation>
    <dataValidation type="list" allowBlank="1" showInputMessage="1" showErrorMessage="1" sqref="J47:J198" xr:uid="{6AAE7A88-EBD5-48AE-A587-329291985CB5}">
      <formula1>"Rural,Urbano,Rural y urbano"</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94"/>
  <sheetViews>
    <sheetView zoomScale="70" zoomScaleNormal="70" workbookViewId="0"/>
  </sheetViews>
  <sheetFormatPr baseColWidth="10" defaultColWidth="11.453125" defaultRowHeight="12.5"/>
  <cols>
    <col min="1" max="1" width="4.54296875" style="45" customWidth="1"/>
    <col min="2" max="2" width="61.6328125" style="45" customWidth="1"/>
    <col min="3" max="3" width="61.36328125" style="45" customWidth="1"/>
    <col min="4" max="4" width="73.08984375" style="45" customWidth="1"/>
    <col min="5" max="5" width="21.453125" style="45" bestFit="1" customWidth="1"/>
    <col min="6" max="6" width="19.36328125" style="45" customWidth="1"/>
    <col min="7" max="7" width="15.54296875" style="45" customWidth="1"/>
    <col min="8" max="8" width="20.90625" style="45" customWidth="1"/>
    <col min="9" max="9" width="12.36328125" style="45" customWidth="1"/>
    <col min="10" max="14" width="11.453125" style="45"/>
    <col min="15" max="15" width="0" style="45" hidden="1" customWidth="1"/>
    <col min="16" max="16384" width="11.453125" style="45"/>
  </cols>
  <sheetData>
    <row r="1" spans="1:14" s="1" customFormat="1" ht="42">
      <c r="B1" s="186" t="s">
        <v>170</v>
      </c>
      <c r="C1" s="187"/>
      <c r="D1" s="66"/>
      <c r="E1" s="67" t="s">
        <v>111</v>
      </c>
      <c r="F1" s="67" t="s">
        <v>112</v>
      </c>
      <c r="G1" s="67" t="s">
        <v>113</v>
      </c>
      <c r="H1" s="67" t="s">
        <v>114</v>
      </c>
      <c r="N1" s="25"/>
    </row>
    <row r="2" spans="1:14" ht="14">
      <c r="A2" s="66"/>
      <c r="B2" s="68" t="s">
        <v>6</v>
      </c>
      <c r="C2" s="69">
        <v>1031</v>
      </c>
      <c r="D2" s="66"/>
      <c r="E2" s="70" t="s">
        <v>115</v>
      </c>
      <c r="F2" s="71">
        <v>1</v>
      </c>
      <c r="G2" s="71">
        <v>2</v>
      </c>
      <c r="H2" s="70">
        <v>1</v>
      </c>
    </row>
    <row r="3" spans="1:14" ht="14">
      <c r="A3" s="66"/>
      <c r="B3" s="68" t="s">
        <v>2</v>
      </c>
      <c r="C3" s="72">
        <v>332768</v>
      </c>
      <c r="D3" s="66"/>
      <c r="E3" s="70" t="s">
        <v>116</v>
      </c>
      <c r="F3" s="71">
        <v>2</v>
      </c>
      <c r="G3" s="71">
        <v>8</v>
      </c>
      <c r="H3" s="70">
        <v>3</v>
      </c>
    </row>
    <row r="4" spans="1:14" ht="14">
      <c r="A4" s="66"/>
      <c r="B4" s="73" t="s">
        <v>10</v>
      </c>
      <c r="C4" s="72">
        <v>212130</v>
      </c>
      <c r="D4" s="66"/>
      <c r="E4" s="70" t="s">
        <v>117</v>
      </c>
      <c r="F4" s="71">
        <v>4</v>
      </c>
      <c r="G4" s="71">
        <v>8</v>
      </c>
      <c r="H4" s="70">
        <v>5</v>
      </c>
    </row>
    <row r="5" spans="1:14" ht="14">
      <c r="A5" s="66"/>
      <c r="B5" s="73" t="s">
        <v>9</v>
      </c>
      <c r="C5" s="72">
        <v>114410</v>
      </c>
      <c r="D5" s="66"/>
      <c r="E5" s="70" t="s">
        <v>118</v>
      </c>
      <c r="F5" s="71">
        <v>4</v>
      </c>
      <c r="G5" s="71">
        <v>8</v>
      </c>
      <c r="H5" s="70">
        <v>7</v>
      </c>
    </row>
    <row r="6" spans="1:14" ht="14">
      <c r="A6" s="66"/>
      <c r="B6" s="73" t="s">
        <v>67</v>
      </c>
      <c r="C6" s="72">
        <v>6228</v>
      </c>
      <c r="D6" s="66"/>
      <c r="E6" s="66"/>
      <c r="F6" s="66"/>
      <c r="G6" s="66"/>
      <c r="H6" s="66"/>
      <c r="I6" s="66"/>
      <c r="J6" s="66"/>
    </row>
    <row r="7" spans="1:14" ht="14">
      <c r="A7" s="66"/>
      <c r="B7" s="74" t="s">
        <v>66</v>
      </c>
      <c r="C7" s="75">
        <f>+C6+C5</f>
        <v>120638</v>
      </c>
      <c r="D7" s="66"/>
      <c r="E7" s="66"/>
      <c r="F7" s="66"/>
      <c r="G7" s="66"/>
      <c r="H7" s="66"/>
      <c r="I7" s="66"/>
      <c r="J7" s="66"/>
    </row>
    <row r="8" spans="1:14" ht="14">
      <c r="A8" s="66"/>
      <c r="B8" s="68" t="s">
        <v>4</v>
      </c>
      <c r="C8" s="69">
        <v>96</v>
      </c>
      <c r="D8" s="66"/>
      <c r="E8" s="66"/>
      <c r="F8" s="66"/>
      <c r="G8" s="66"/>
      <c r="H8" s="66"/>
      <c r="I8" s="66"/>
      <c r="J8" s="66"/>
      <c r="K8" s="66"/>
      <c r="L8" s="66"/>
    </row>
    <row r="9" spans="1:14" ht="14.25" customHeight="1">
      <c r="A9" s="66"/>
      <c r="B9" s="77" t="s">
        <v>3</v>
      </c>
      <c r="C9" s="8">
        <f>+C10+C11+C12+C13</f>
        <v>8386</v>
      </c>
      <c r="D9" s="66"/>
      <c r="E9" s="66"/>
      <c r="F9" s="66"/>
      <c r="G9" s="66"/>
      <c r="H9" s="66"/>
      <c r="I9" s="66"/>
      <c r="J9" s="66"/>
      <c r="K9" s="66"/>
      <c r="L9" s="66"/>
    </row>
    <row r="10" spans="1:14" ht="14.25" customHeight="1">
      <c r="A10" s="66"/>
      <c r="B10" s="78" t="s">
        <v>94</v>
      </c>
      <c r="C10" s="8">
        <v>566</v>
      </c>
      <c r="D10" s="66"/>
      <c r="E10" s="66"/>
      <c r="F10" s="66"/>
      <c r="G10" s="66"/>
      <c r="H10" s="66"/>
      <c r="I10" s="66"/>
      <c r="J10" s="66"/>
      <c r="K10" s="66"/>
      <c r="L10" s="66"/>
    </row>
    <row r="11" spans="1:14" ht="14">
      <c r="A11" s="66"/>
      <c r="B11" s="78" t="s">
        <v>95</v>
      </c>
      <c r="C11" s="8">
        <v>1741</v>
      </c>
      <c r="D11" s="66"/>
      <c r="E11" s="66"/>
      <c r="F11" s="66"/>
      <c r="G11" s="66"/>
      <c r="H11" s="66"/>
      <c r="I11" s="66"/>
      <c r="J11" s="66"/>
      <c r="K11" s="66"/>
      <c r="L11" s="66"/>
    </row>
    <row r="12" spans="1:14" ht="14">
      <c r="A12" s="66"/>
      <c r="B12" s="78" t="s">
        <v>96</v>
      </c>
      <c r="C12" s="8">
        <v>4224</v>
      </c>
      <c r="D12" s="66"/>
      <c r="E12" s="66"/>
      <c r="F12" s="66"/>
      <c r="G12" s="66"/>
      <c r="H12" s="66"/>
      <c r="I12" s="66"/>
      <c r="J12" s="66"/>
    </row>
    <row r="13" spans="1:14" ht="14">
      <c r="A13" s="66"/>
      <c r="B13" s="78" t="s">
        <v>97</v>
      </c>
      <c r="C13" s="8">
        <v>1855</v>
      </c>
      <c r="D13" s="66"/>
      <c r="E13" s="66"/>
      <c r="F13" s="66"/>
      <c r="G13" s="66"/>
      <c r="H13" s="66"/>
      <c r="I13" s="66"/>
      <c r="J13" s="66"/>
    </row>
    <row r="14" spans="1:14" ht="14">
      <c r="A14" s="66"/>
      <c r="B14" s="77" t="s">
        <v>5</v>
      </c>
      <c r="C14" s="8">
        <f>+C15+C20+C25+C30</f>
        <v>30601</v>
      </c>
      <c r="D14" s="66"/>
      <c r="E14" s="66"/>
      <c r="F14" s="66"/>
      <c r="G14" s="66"/>
      <c r="H14" s="66"/>
      <c r="I14" s="66"/>
      <c r="J14" s="66"/>
    </row>
    <row r="15" spans="1:14" ht="14">
      <c r="A15" s="66"/>
      <c r="B15" s="79" t="s">
        <v>94</v>
      </c>
      <c r="C15" s="8">
        <f>+C16+C19</f>
        <v>132</v>
      </c>
      <c r="D15" s="66"/>
      <c r="E15" s="66"/>
      <c r="F15" s="66"/>
      <c r="G15" s="66"/>
      <c r="H15" s="66"/>
      <c r="I15" s="66"/>
      <c r="J15" s="66"/>
    </row>
    <row r="16" spans="1:14" ht="14">
      <c r="A16" s="66"/>
      <c r="B16" s="78" t="s">
        <v>61</v>
      </c>
      <c r="C16" s="8">
        <v>110</v>
      </c>
      <c r="D16" s="66"/>
      <c r="E16" s="66"/>
      <c r="F16" s="66"/>
      <c r="G16" s="66"/>
      <c r="H16" s="66"/>
      <c r="I16" s="66"/>
      <c r="J16" s="66"/>
    </row>
    <row r="17" spans="1:10" ht="14">
      <c r="A17" s="66"/>
      <c r="B17" s="78" t="s">
        <v>9</v>
      </c>
      <c r="C17" s="8">
        <v>22</v>
      </c>
      <c r="D17" s="66"/>
      <c r="E17" s="66"/>
      <c r="F17" s="66"/>
      <c r="G17" s="66"/>
      <c r="H17" s="66"/>
      <c r="I17" s="66"/>
      <c r="J17" s="66"/>
    </row>
    <row r="18" spans="1:10" ht="14">
      <c r="A18" s="66"/>
      <c r="B18" s="78" t="s">
        <v>104</v>
      </c>
      <c r="C18" s="8">
        <v>0</v>
      </c>
      <c r="D18" s="66"/>
      <c r="E18" s="66"/>
      <c r="F18" s="66"/>
      <c r="G18" s="66"/>
      <c r="H18" s="66"/>
      <c r="I18" s="66"/>
      <c r="J18" s="66"/>
    </row>
    <row r="19" spans="1:10" ht="14">
      <c r="A19" s="66"/>
      <c r="B19" s="28" t="s">
        <v>105</v>
      </c>
      <c r="C19" s="8">
        <f>+C17+C18</f>
        <v>22</v>
      </c>
      <c r="D19" s="66"/>
      <c r="E19" s="66"/>
      <c r="F19" s="66"/>
      <c r="G19" s="66"/>
      <c r="H19" s="66"/>
      <c r="I19" s="66"/>
      <c r="J19" s="66"/>
    </row>
    <row r="20" spans="1:10" ht="14">
      <c r="A20" s="66"/>
      <c r="B20" s="79" t="s">
        <v>95</v>
      </c>
      <c r="C20" s="8">
        <f>+C21+C24</f>
        <v>1032</v>
      </c>
      <c r="D20" s="66"/>
      <c r="E20" s="66"/>
      <c r="F20" s="66"/>
      <c r="G20" s="66"/>
      <c r="H20" s="66"/>
      <c r="I20" s="66"/>
      <c r="J20" s="66"/>
    </row>
    <row r="21" spans="1:10" ht="14">
      <c r="A21" s="66"/>
      <c r="B21" s="78" t="s">
        <v>61</v>
      </c>
      <c r="C21" s="8">
        <v>886</v>
      </c>
      <c r="D21" s="66"/>
      <c r="E21" s="66"/>
      <c r="F21" s="66"/>
      <c r="G21" s="66"/>
      <c r="H21" s="66"/>
      <c r="I21" s="66"/>
      <c r="J21" s="66"/>
    </row>
    <row r="22" spans="1:10" ht="14">
      <c r="A22" s="66"/>
      <c r="B22" s="78" t="s">
        <v>9</v>
      </c>
      <c r="C22" s="8">
        <v>146</v>
      </c>
      <c r="D22" s="66"/>
      <c r="E22" s="66"/>
      <c r="F22" s="66"/>
      <c r="G22" s="66"/>
      <c r="H22" s="66"/>
      <c r="I22" s="66"/>
      <c r="J22" s="66"/>
    </row>
    <row r="23" spans="1:10" ht="14">
      <c r="A23" s="66"/>
      <c r="B23" s="73" t="s">
        <v>104</v>
      </c>
      <c r="C23" s="72">
        <v>0</v>
      </c>
      <c r="D23" s="66"/>
      <c r="E23" s="66"/>
      <c r="F23" s="66"/>
      <c r="G23" s="66"/>
      <c r="H23" s="66"/>
      <c r="I23" s="66"/>
      <c r="J23" s="66"/>
    </row>
    <row r="24" spans="1:10" ht="14">
      <c r="A24" s="66"/>
      <c r="B24" s="74" t="s">
        <v>105</v>
      </c>
      <c r="C24" s="72">
        <f>+C22+C23</f>
        <v>146</v>
      </c>
      <c r="D24" s="66"/>
      <c r="E24" s="66"/>
      <c r="F24" s="66"/>
      <c r="G24" s="66"/>
      <c r="H24" s="66"/>
      <c r="I24" s="66"/>
      <c r="J24" s="66"/>
    </row>
    <row r="25" spans="1:10" ht="14">
      <c r="A25" s="66"/>
      <c r="B25" s="67" t="s">
        <v>96</v>
      </c>
      <c r="C25" s="72">
        <f>+C26+C29</f>
        <v>6331</v>
      </c>
      <c r="D25" s="66"/>
      <c r="E25" s="66"/>
      <c r="F25" s="66"/>
      <c r="G25" s="66"/>
      <c r="H25" s="66"/>
      <c r="I25" s="66"/>
      <c r="J25" s="66"/>
    </row>
    <row r="26" spans="1:10" ht="14">
      <c r="A26" s="66"/>
      <c r="B26" s="73" t="s">
        <v>61</v>
      </c>
      <c r="C26" s="72">
        <v>3414</v>
      </c>
      <c r="D26" s="66"/>
      <c r="E26" s="66"/>
      <c r="F26" s="66"/>
      <c r="G26" s="66"/>
      <c r="H26" s="66"/>
      <c r="I26" s="66"/>
      <c r="J26" s="66"/>
    </row>
    <row r="27" spans="1:10" ht="14">
      <c r="A27" s="66"/>
      <c r="B27" s="73" t="s">
        <v>9</v>
      </c>
      <c r="C27" s="72">
        <v>2915</v>
      </c>
      <c r="D27" s="66"/>
      <c r="E27" s="66"/>
      <c r="F27" s="66"/>
      <c r="G27" s="66"/>
      <c r="H27" s="66"/>
      <c r="I27" s="66"/>
      <c r="J27" s="66"/>
    </row>
    <row r="28" spans="1:10" ht="14">
      <c r="A28" s="66"/>
      <c r="B28" s="73" t="s">
        <v>104</v>
      </c>
      <c r="C28" s="72">
        <v>2</v>
      </c>
      <c r="D28" s="66"/>
      <c r="E28" s="66"/>
      <c r="F28" s="66"/>
      <c r="G28" s="66"/>
      <c r="H28" s="66"/>
      <c r="I28" s="66"/>
      <c r="J28" s="66"/>
    </row>
    <row r="29" spans="1:10" ht="14">
      <c r="A29" s="66"/>
      <c r="B29" s="74" t="s">
        <v>105</v>
      </c>
      <c r="C29" s="72">
        <f>+C27+C28</f>
        <v>2917</v>
      </c>
      <c r="D29" s="66"/>
      <c r="E29" s="66"/>
      <c r="F29" s="66"/>
      <c r="G29" s="66"/>
      <c r="H29" s="66"/>
      <c r="I29" s="66"/>
      <c r="J29" s="66"/>
    </row>
    <row r="30" spans="1:10" ht="14">
      <c r="A30" s="66"/>
      <c r="B30" s="67" t="s">
        <v>97</v>
      </c>
      <c r="C30" s="72">
        <f>+C31+C34</f>
        <v>23106</v>
      </c>
      <c r="D30" s="66"/>
      <c r="E30" s="66"/>
      <c r="F30" s="66"/>
      <c r="G30" s="66"/>
      <c r="H30" s="66"/>
      <c r="I30" s="66"/>
      <c r="J30" s="66"/>
    </row>
    <row r="31" spans="1:10" ht="14">
      <c r="A31" s="66"/>
      <c r="B31" s="73" t="s">
        <v>61</v>
      </c>
      <c r="C31" s="72">
        <v>1802</v>
      </c>
      <c r="D31" s="66"/>
      <c r="E31" s="66"/>
      <c r="F31" s="66"/>
      <c r="G31" s="66"/>
      <c r="H31" s="66"/>
      <c r="I31" s="66"/>
      <c r="J31" s="66"/>
    </row>
    <row r="32" spans="1:10" ht="14">
      <c r="A32" s="66"/>
      <c r="B32" s="73" t="s">
        <v>9</v>
      </c>
      <c r="C32" s="72">
        <v>21268</v>
      </c>
      <c r="D32" s="66"/>
      <c r="E32" s="66"/>
      <c r="F32" s="66"/>
      <c r="G32" s="66"/>
      <c r="H32" s="66"/>
      <c r="I32" s="66"/>
      <c r="J32" s="66"/>
    </row>
    <row r="33" spans="1:15" ht="14">
      <c r="A33" s="66"/>
      <c r="B33" s="73" t="s">
        <v>104</v>
      </c>
      <c r="C33" s="72">
        <v>36</v>
      </c>
      <c r="D33" s="66"/>
      <c r="E33" s="66"/>
      <c r="F33" s="66"/>
      <c r="G33" s="66"/>
      <c r="H33" s="66"/>
      <c r="I33" s="66"/>
      <c r="J33" s="66"/>
    </row>
    <row r="34" spans="1:15" ht="14">
      <c r="A34" s="66"/>
      <c r="B34" s="76" t="s">
        <v>105</v>
      </c>
      <c r="C34" s="72">
        <f>+C32+C33</f>
        <v>21304</v>
      </c>
      <c r="D34" s="66"/>
      <c r="E34" s="66"/>
      <c r="F34" s="66"/>
      <c r="G34" s="66"/>
      <c r="H34" s="66"/>
      <c r="I34" s="66"/>
      <c r="J34" s="66"/>
    </row>
    <row r="36" spans="1:15" s="1" customFormat="1" ht="42.75" customHeight="1">
      <c r="A36" s="3" t="s">
        <v>1</v>
      </c>
      <c r="B36" s="3" t="s">
        <v>20</v>
      </c>
      <c r="C36" s="3" t="s">
        <v>11</v>
      </c>
      <c r="D36" s="3" t="s">
        <v>19</v>
      </c>
      <c r="E36" s="19" t="s">
        <v>70</v>
      </c>
      <c r="F36" s="167" t="s">
        <v>12</v>
      </c>
      <c r="G36" s="168"/>
      <c r="H36" s="3" t="s">
        <v>16</v>
      </c>
      <c r="I36" s="3" t="s">
        <v>103</v>
      </c>
      <c r="J36" s="3" t="s">
        <v>63</v>
      </c>
      <c r="K36" s="3" t="s">
        <v>59</v>
      </c>
      <c r="L36" s="3" t="s">
        <v>64</v>
      </c>
      <c r="M36" s="3" t="s">
        <v>65</v>
      </c>
      <c r="N36" s="26" t="s">
        <v>126</v>
      </c>
    </row>
    <row r="37" spans="1:15" s="1" customFormat="1" ht="35.25" customHeight="1">
      <c r="A37" s="132">
        <v>2</v>
      </c>
      <c r="B37" s="129" t="s">
        <v>21</v>
      </c>
      <c r="C37" s="129" t="s">
        <v>132</v>
      </c>
      <c r="D37" s="151" t="s">
        <v>72</v>
      </c>
      <c r="E37" s="129" t="s">
        <v>69</v>
      </c>
      <c r="F37" s="132" t="s">
        <v>13</v>
      </c>
      <c r="G37" s="146">
        <v>1</v>
      </c>
      <c r="H37" s="132" t="s">
        <v>17</v>
      </c>
      <c r="I37" s="31" t="s">
        <v>62</v>
      </c>
      <c r="J37" s="5" t="s">
        <v>61</v>
      </c>
      <c r="K37" s="2">
        <v>4</v>
      </c>
      <c r="L37" s="2">
        <v>1</v>
      </c>
      <c r="M37" s="119">
        <v>50</v>
      </c>
      <c r="N37" s="82">
        <f t="shared" ref="N37:N98" si="0">+ROUND(O37,0)</f>
        <v>8485</v>
      </c>
      <c r="O37" s="27">
        <f>+ROUND(((C4*50%)/50)*K37,0)</f>
        <v>8485</v>
      </c>
    </row>
    <row r="38" spans="1:15" s="1" customFormat="1" ht="35.25" customHeight="1">
      <c r="A38" s="133"/>
      <c r="B38" s="130"/>
      <c r="C38" s="130"/>
      <c r="D38" s="151"/>
      <c r="E38" s="130"/>
      <c r="F38" s="133"/>
      <c r="G38" s="147"/>
      <c r="H38" s="134"/>
      <c r="I38" s="31" t="s">
        <v>62</v>
      </c>
      <c r="J38" s="5" t="s">
        <v>9</v>
      </c>
      <c r="K38" s="2">
        <v>4</v>
      </c>
      <c r="L38" s="2">
        <v>1</v>
      </c>
      <c r="M38" s="119">
        <v>50</v>
      </c>
      <c r="N38" s="82">
        <f t="shared" si="0"/>
        <v>4826</v>
      </c>
      <c r="O38" s="27">
        <f>+ROUND(((C7*50%)/50)*K38,0)</f>
        <v>4826</v>
      </c>
    </row>
    <row r="39" spans="1:15" s="1" customFormat="1" ht="35.25" customHeight="1">
      <c r="A39" s="133"/>
      <c r="B39" s="130"/>
      <c r="C39" s="130"/>
      <c r="D39" s="151"/>
      <c r="E39" s="131"/>
      <c r="F39" s="134"/>
      <c r="G39" s="148"/>
      <c r="H39" s="2" t="s">
        <v>18</v>
      </c>
      <c r="I39" s="31" t="s">
        <v>62</v>
      </c>
      <c r="J39" s="5" t="s">
        <v>68</v>
      </c>
      <c r="K39" s="2">
        <v>4</v>
      </c>
      <c r="L39" s="2">
        <v>1</v>
      </c>
      <c r="M39" s="119">
        <v>3000</v>
      </c>
      <c r="N39" s="82">
        <f t="shared" si="0"/>
        <v>222</v>
      </c>
      <c r="O39" s="27">
        <f>+ROUND(((C3*50%)/3000)*K39,0)</f>
        <v>222</v>
      </c>
    </row>
    <row r="40" spans="1:15" s="1" customFormat="1" ht="52.5" customHeight="1">
      <c r="A40" s="133"/>
      <c r="B40" s="130"/>
      <c r="C40" s="130"/>
      <c r="D40" s="151" t="s">
        <v>72</v>
      </c>
      <c r="E40" s="129" t="s">
        <v>71</v>
      </c>
      <c r="F40" s="132" t="s">
        <v>13</v>
      </c>
      <c r="G40" s="146">
        <v>1</v>
      </c>
      <c r="H40" s="132" t="s">
        <v>17</v>
      </c>
      <c r="I40" s="31" t="s">
        <v>62</v>
      </c>
      <c r="J40" s="5" t="s">
        <v>61</v>
      </c>
      <c r="K40" s="2">
        <v>4</v>
      </c>
      <c r="L40" s="2">
        <v>2</v>
      </c>
      <c r="M40" s="119">
        <v>50</v>
      </c>
      <c r="N40" s="82">
        <f t="shared" si="0"/>
        <v>16970</v>
      </c>
      <c r="O40" s="27">
        <f>+ROUND(((C4)/50)*K40,0)</f>
        <v>16970</v>
      </c>
    </row>
    <row r="41" spans="1:15" s="1" customFormat="1" ht="48" customHeight="1">
      <c r="A41" s="134"/>
      <c r="B41" s="131"/>
      <c r="C41" s="131"/>
      <c r="D41" s="151"/>
      <c r="E41" s="131"/>
      <c r="F41" s="134"/>
      <c r="G41" s="148"/>
      <c r="H41" s="134"/>
      <c r="I41" s="31" t="s">
        <v>62</v>
      </c>
      <c r="J41" s="5" t="s">
        <v>9</v>
      </c>
      <c r="K41" s="2">
        <v>4</v>
      </c>
      <c r="L41" s="2">
        <v>2</v>
      </c>
      <c r="M41" s="119">
        <v>50</v>
      </c>
      <c r="N41" s="82">
        <f t="shared" si="0"/>
        <v>9651</v>
      </c>
      <c r="O41" s="27">
        <f>+ROUND(((C7)/50)*K41,0)</f>
        <v>9651</v>
      </c>
    </row>
    <row r="42" spans="1:15" s="1" customFormat="1" ht="30.75" customHeight="1">
      <c r="A42" s="132">
        <v>3</v>
      </c>
      <c r="B42" s="129" t="s">
        <v>22</v>
      </c>
      <c r="C42" s="129" t="s">
        <v>171</v>
      </c>
      <c r="D42" s="135" t="s">
        <v>73</v>
      </c>
      <c r="E42" s="129" t="s">
        <v>69</v>
      </c>
      <c r="F42" s="132" t="s">
        <v>13</v>
      </c>
      <c r="G42" s="146">
        <v>1</v>
      </c>
      <c r="H42" s="132" t="s">
        <v>17</v>
      </c>
      <c r="I42" s="31" t="s">
        <v>62</v>
      </c>
      <c r="J42" s="5" t="s">
        <v>61</v>
      </c>
      <c r="K42" s="2">
        <v>4</v>
      </c>
      <c r="L42" s="2">
        <v>1</v>
      </c>
      <c r="M42" s="119">
        <v>50</v>
      </c>
      <c r="N42" s="82">
        <f t="shared" si="0"/>
        <v>8485</v>
      </c>
      <c r="O42" s="27">
        <f>+ROUND(((C4*50%)/50)*K42,0)</f>
        <v>8485</v>
      </c>
    </row>
    <row r="43" spans="1:15" s="1" customFormat="1" ht="30.75" customHeight="1">
      <c r="A43" s="133"/>
      <c r="B43" s="130"/>
      <c r="C43" s="130"/>
      <c r="D43" s="136"/>
      <c r="E43" s="130"/>
      <c r="F43" s="133"/>
      <c r="G43" s="147"/>
      <c r="H43" s="134"/>
      <c r="I43" s="31" t="s">
        <v>62</v>
      </c>
      <c r="J43" s="5" t="s">
        <v>9</v>
      </c>
      <c r="K43" s="2">
        <v>4</v>
      </c>
      <c r="L43" s="2">
        <v>1</v>
      </c>
      <c r="M43" s="119">
        <v>50</v>
      </c>
      <c r="N43" s="82">
        <f t="shared" si="0"/>
        <v>4826</v>
      </c>
      <c r="O43" s="27">
        <f>+ROUND(((C7*50%)/50)*K43,0)</f>
        <v>4826</v>
      </c>
    </row>
    <row r="44" spans="1:15" s="1" customFormat="1" ht="40.5" customHeight="1">
      <c r="A44" s="133"/>
      <c r="B44" s="130"/>
      <c r="C44" s="130"/>
      <c r="D44" s="136"/>
      <c r="E44" s="131"/>
      <c r="F44" s="134"/>
      <c r="G44" s="148"/>
      <c r="H44" s="2" t="s">
        <v>18</v>
      </c>
      <c r="I44" s="31" t="s">
        <v>62</v>
      </c>
      <c r="J44" s="5" t="s">
        <v>68</v>
      </c>
      <c r="K44" s="2">
        <v>4</v>
      </c>
      <c r="L44" s="2">
        <v>1</v>
      </c>
      <c r="M44" s="119">
        <v>3000</v>
      </c>
      <c r="N44" s="82">
        <f t="shared" si="0"/>
        <v>222</v>
      </c>
      <c r="O44" s="27">
        <f>+ROUND(((C3*50%)/3000)*K44,0)</f>
        <v>222</v>
      </c>
    </row>
    <row r="45" spans="1:15" s="1" customFormat="1" ht="42.75" customHeight="1">
      <c r="A45" s="133"/>
      <c r="B45" s="130"/>
      <c r="C45" s="130"/>
      <c r="D45" s="151" t="s">
        <v>131</v>
      </c>
      <c r="E45" s="129" t="s">
        <v>71</v>
      </c>
      <c r="F45" s="132" t="s">
        <v>13</v>
      </c>
      <c r="G45" s="146">
        <v>1</v>
      </c>
      <c r="H45" s="132" t="s">
        <v>17</v>
      </c>
      <c r="I45" s="31" t="s">
        <v>62</v>
      </c>
      <c r="J45" s="5" t="s">
        <v>61</v>
      </c>
      <c r="K45" s="2">
        <v>3</v>
      </c>
      <c r="L45" s="2">
        <v>2</v>
      </c>
      <c r="M45" s="119">
        <v>50</v>
      </c>
      <c r="N45" s="82">
        <f t="shared" si="0"/>
        <v>12728</v>
      </c>
      <c r="O45" s="27">
        <f>+ROUND(((C4)/50)*K45,0)</f>
        <v>12728</v>
      </c>
    </row>
    <row r="46" spans="1:15" s="1" customFormat="1" ht="47.25" customHeight="1">
      <c r="A46" s="134"/>
      <c r="B46" s="131"/>
      <c r="C46" s="131"/>
      <c r="D46" s="151"/>
      <c r="E46" s="130"/>
      <c r="F46" s="134"/>
      <c r="G46" s="148"/>
      <c r="H46" s="134"/>
      <c r="I46" s="31" t="s">
        <v>62</v>
      </c>
      <c r="J46" s="5" t="s">
        <v>9</v>
      </c>
      <c r="K46" s="2">
        <v>3</v>
      </c>
      <c r="L46" s="2">
        <v>2</v>
      </c>
      <c r="M46" s="119">
        <v>50</v>
      </c>
      <c r="N46" s="82">
        <f t="shared" si="0"/>
        <v>7238</v>
      </c>
      <c r="O46" s="27">
        <f>+ROUND(((C7)/50)*K46,0)</f>
        <v>7238</v>
      </c>
    </row>
    <row r="47" spans="1:15" s="1" customFormat="1" ht="69.900000000000006" customHeight="1">
      <c r="A47" s="16">
        <v>4</v>
      </c>
      <c r="B47" s="15" t="s">
        <v>23</v>
      </c>
      <c r="C47" s="15" t="s">
        <v>136</v>
      </c>
      <c r="D47" s="34" t="s">
        <v>74</v>
      </c>
      <c r="E47" s="62" t="s">
        <v>75</v>
      </c>
      <c r="F47" s="16" t="s">
        <v>4</v>
      </c>
      <c r="G47" s="17">
        <v>1</v>
      </c>
      <c r="H47" s="30" t="s">
        <v>18</v>
      </c>
      <c r="I47" s="31" t="s">
        <v>62</v>
      </c>
      <c r="J47" s="5" t="s">
        <v>68</v>
      </c>
      <c r="K47" s="2">
        <v>4</v>
      </c>
      <c r="L47" s="2" t="s">
        <v>62</v>
      </c>
      <c r="M47" s="119" t="s">
        <v>62</v>
      </c>
      <c r="N47" s="82">
        <f t="shared" si="0"/>
        <v>384</v>
      </c>
      <c r="O47" s="27">
        <f>C8*K47</f>
        <v>384</v>
      </c>
    </row>
    <row r="48" spans="1:15" s="1" customFormat="1" ht="46.5" customHeight="1">
      <c r="A48" s="132">
        <v>5</v>
      </c>
      <c r="B48" s="129" t="s">
        <v>24</v>
      </c>
      <c r="C48" s="129" t="s">
        <v>133</v>
      </c>
      <c r="D48" s="151" t="s">
        <v>76</v>
      </c>
      <c r="E48" s="129" t="s">
        <v>69</v>
      </c>
      <c r="F48" s="132" t="s">
        <v>13</v>
      </c>
      <c r="G48" s="146">
        <v>1</v>
      </c>
      <c r="H48" s="132" t="s">
        <v>17</v>
      </c>
      <c r="I48" s="31" t="s">
        <v>62</v>
      </c>
      <c r="J48" s="5" t="s">
        <v>61</v>
      </c>
      <c r="K48" s="2">
        <v>3</v>
      </c>
      <c r="L48" s="2">
        <v>1</v>
      </c>
      <c r="M48" s="119">
        <v>50</v>
      </c>
      <c r="N48" s="82">
        <f t="shared" si="0"/>
        <v>6364</v>
      </c>
      <c r="O48" s="27">
        <f>+ROUND(((C4*50%)/50)*K48,0)</f>
        <v>6364</v>
      </c>
    </row>
    <row r="49" spans="1:15" s="1" customFormat="1" ht="46.5" customHeight="1">
      <c r="A49" s="133"/>
      <c r="B49" s="130"/>
      <c r="C49" s="130"/>
      <c r="D49" s="151"/>
      <c r="E49" s="130"/>
      <c r="F49" s="133"/>
      <c r="G49" s="147"/>
      <c r="H49" s="134"/>
      <c r="I49" s="31" t="s">
        <v>62</v>
      </c>
      <c r="J49" s="5" t="s">
        <v>9</v>
      </c>
      <c r="K49" s="2">
        <v>3</v>
      </c>
      <c r="L49" s="2">
        <v>1</v>
      </c>
      <c r="M49" s="119">
        <v>50</v>
      </c>
      <c r="N49" s="82">
        <f t="shared" si="0"/>
        <v>3619</v>
      </c>
      <c r="O49" s="27">
        <f>+ROUND(((C7*50%)/50)*K49,0)</f>
        <v>3619</v>
      </c>
    </row>
    <row r="50" spans="1:15" s="1" customFormat="1" ht="46.5" customHeight="1">
      <c r="A50" s="133"/>
      <c r="B50" s="130"/>
      <c r="C50" s="130"/>
      <c r="D50" s="151"/>
      <c r="E50" s="131"/>
      <c r="F50" s="134"/>
      <c r="G50" s="148"/>
      <c r="H50" s="2" t="s">
        <v>18</v>
      </c>
      <c r="I50" s="31" t="s">
        <v>62</v>
      </c>
      <c r="J50" s="5" t="s">
        <v>68</v>
      </c>
      <c r="K50" s="2">
        <v>3</v>
      </c>
      <c r="L50" s="2">
        <v>1</v>
      </c>
      <c r="M50" s="119">
        <v>3000</v>
      </c>
      <c r="N50" s="82">
        <f t="shared" si="0"/>
        <v>166</v>
      </c>
      <c r="O50" s="27">
        <f>+ROUND(((C3*50%)/3000)*K50,0)</f>
        <v>166</v>
      </c>
    </row>
    <row r="51" spans="1:15" s="1" customFormat="1" ht="69" customHeight="1">
      <c r="A51" s="133"/>
      <c r="B51" s="130"/>
      <c r="C51" s="130"/>
      <c r="D51" s="151" t="s">
        <v>172</v>
      </c>
      <c r="E51" s="129" t="s">
        <v>71</v>
      </c>
      <c r="F51" s="132" t="s">
        <v>13</v>
      </c>
      <c r="G51" s="146">
        <v>1</v>
      </c>
      <c r="H51" s="132" t="s">
        <v>17</v>
      </c>
      <c r="I51" s="31" t="s">
        <v>62</v>
      </c>
      <c r="J51" s="5" t="s">
        <v>61</v>
      </c>
      <c r="K51" s="2">
        <v>3</v>
      </c>
      <c r="L51" s="2">
        <v>2</v>
      </c>
      <c r="M51" s="119">
        <v>50</v>
      </c>
      <c r="N51" s="82">
        <f t="shared" si="0"/>
        <v>12728</v>
      </c>
      <c r="O51" s="27">
        <f>+ROUND(((C4)/50)*K51,0)</f>
        <v>12728</v>
      </c>
    </row>
    <row r="52" spans="1:15" s="1" customFormat="1" ht="99" customHeight="1">
      <c r="A52" s="134"/>
      <c r="B52" s="131"/>
      <c r="C52" s="131"/>
      <c r="D52" s="151"/>
      <c r="E52" s="130"/>
      <c r="F52" s="134"/>
      <c r="G52" s="148"/>
      <c r="H52" s="134"/>
      <c r="I52" s="31" t="s">
        <v>62</v>
      </c>
      <c r="J52" s="5" t="s">
        <v>9</v>
      </c>
      <c r="K52" s="2">
        <v>3</v>
      </c>
      <c r="L52" s="2">
        <v>2</v>
      </c>
      <c r="M52" s="119">
        <v>50</v>
      </c>
      <c r="N52" s="82">
        <f t="shared" si="0"/>
        <v>7238</v>
      </c>
      <c r="O52" s="27">
        <f>+ROUND(((C7)/50)*K52,0)</f>
        <v>7238</v>
      </c>
    </row>
    <row r="53" spans="1:15" s="1" customFormat="1" ht="32.25" customHeight="1">
      <c r="A53" s="132">
        <v>6</v>
      </c>
      <c r="B53" s="129" t="s">
        <v>25</v>
      </c>
      <c r="C53" s="129" t="s">
        <v>134</v>
      </c>
      <c r="D53" s="158" t="s">
        <v>137</v>
      </c>
      <c r="E53" s="129" t="s">
        <v>69</v>
      </c>
      <c r="F53" s="132" t="s">
        <v>13</v>
      </c>
      <c r="G53" s="146">
        <v>1</v>
      </c>
      <c r="H53" s="132" t="s">
        <v>17</v>
      </c>
      <c r="I53" s="31" t="s">
        <v>62</v>
      </c>
      <c r="J53" s="5" t="s">
        <v>61</v>
      </c>
      <c r="K53" s="2">
        <v>3</v>
      </c>
      <c r="L53" s="2">
        <v>2</v>
      </c>
      <c r="M53" s="119">
        <v>50</v>
      </c>
      <c r="N53" s="82">
        <f t="shared" si="0"/>
        <v>6364</v>
      </c>
      <c r="O53" s="27">
        <f>+ROUND(((C4*50%)/50)*K53,0)</f>
        <v>6364</v>
      </c>
    </row>
    <row r="54" spans="1:15" s="1" customFormat="1" ht="32.25" customHeight="1">
      <c r="A54" s="133"/>
      <c r="B54" s="130"/>
      <c r="C54" s="130"/>
      <c r="D54" s="158"/>
      <c r="E54" s="130"/>
      <c r="F54" s="133"/>
      <c r="G54" s="147"/>
      <c r="H54" s="134"/>
      <c r="I54" s="31" t="s">
        <v>62</v>
      </c>
      <c r="J54" s="5" t="s">
        <v>9</v>
      </c>
      <c r="K54" s="2">
        <v>3</v>
      </c>
      <c r="L54" s="2">
        <v>2</v>
      </c>
      <c r="M54" s="119">
        <v>50</v>
      </c>
      <c r="N54" s="82">
        <f t="shared" si="0"/>
        <v>3619</v>
      </c>
      <c r="O54" s="27">
        <f>+ROUND(((C7*50%)/50)*K54,0)</f>
        <v>3619</v>
      </c>
    </row>
    <row r="55" spans="1:15" s="1" customFormat="1" ht="32.25" customHeight="1">
      <c r="A55" s="133"/>
      <c r="B55" s="130"/>
      <c r="C55" s="130"/>
      <c r="D55" s="158"/>
      <c r="E55" s="131"/>
      <c r="F55" s="134"/>
      <c r="G55" s="148"/>
      <c r="H55" s="2" t="s">
        <v>18</v>
      </c>
      <c r="I55" s="31" t="s">
        <v>62</v>
      </c>
      <c r="J55" s="5" t="s">
        <v>68</v>
      </c>
      <c r="K55" s="2">
        <v>3</v>
      </c>
      <c r="L55" s="2">
        <v>2</v>
      </c>
      <c r="M55" s="119">
        <v>3000</v>
      </c>
      <c r="N55" s="82">
        <f t="shared" si="0"/>
        <v>166</v>
      </c>
      <c r="O55" s="27">
        <f>+ROUND(((C3*50%)/3000)*K55,0)</f>
        <v>166</v>
      </c>
    </row>
    <row r="56" spans="1:15" s="1" customFormat="1" ht="48" customHeight="1">
      <c r="A56" s="132">
        <v>7</v>
      </c>
      <c r="B56" s="129" t="s">
        <v>26</v>
      </c>
      <c r="C56" s="129" t="s">
        <v>135</v>
      </c>
      <c r="D56" s="158" t="s">
        <v>77</v>
      </c>
      <c r="E56" s="129" t="s">
        <v>69</v>
      </c>
      <c r="F56" s="132" t="s">
        <v>13</v>
      </c>
      <c r="G56" s="146">
        <v>1</v>
      </c>
      <c r="H56" s="132" t="s">
        <v>17</v>
      </c>
      <c r="I56" s="31" t="s">
        <v>62</v>
      </c>
      <c r="J56" s="5" t="s">
        <v>61</v>
      </c>
      <c r="K56" s="2">
        <v>3</v>
      </c>
      <c r="L56" s="2">
        <v>2</v>
      </c>
      <c r="M56" s="119">
        <v>50</v>
      </c>
      <c r="N56" s="82">
        <f t="shared" si="0"/>
        <v>6364</v>
      </c>
      <c r="O56" s="27">
        <f>+ROUND(((C4*50%)/50)*K56,0)</f>
        <v>6364</v>
      </c>
    </row>
    <row r="57" spans="1:15" s="1" customFormat="1" ht="48" customHeight="1">
      <c r="A57" s="133"/>
      <c r="B57" s="130"/>
      <c r="C57" s="130"/>
      <c r="D57" s="158"/>
      <c r="E57" s="130"/>
      <c r="F57" s="133"/>
      <c r="G57" s="147"/>
      <c r="H57" s="134"/>
      <c r="I57" s="31" t="s">
        <v>62</v>
      </c>
      <c r="J57" s="5" t="s">
        <v>9</v>
      </c>
      <c r="K57" s="2">
        <v>3</v>
      </c>
      <c r="L57" s="2">
        <v>2</v>
      </c>
      <c r="M57" s="119">
        <v>50</v>
      </c>
      <c r="N57" s="82">
        <f t="shared" si="0"/>
        <v>3619</v>
      </c>
      <c r="O57" s="27">
        <f>+ROUND(((C7*50%)/50)*K57,0)</f>
        <v>3619</v>
      </c>
    </row>
    <row r="58" spans="1:15" s="1" customFormat="1" ht="48" customHeight="1">
      <c r="A58" s="133"/>
      <c r="B58" s="130"/>
      <c r="C58" s="130"/>
      <c r="D58" s="158"/>
      <c r="E58" s="131"/>
      <c r="F58" s="134"/>
      <c r="G58" s="148"/>
      <c r="H58" s="2" t="s">
        <v>18</v>
      </c>
      <c r="I58" s="31" t="s">
        <v>62</v>
      </c>
      <c r="J58" s="5" t="s">
        <v>68</v>
      </c>
      <c r="K58" s="2">
        <v>3</v>
      </c>
      <c r="L58" s="2">
        <v>2</v>
      </c>
      <c r="M58" s="119">
        <v>3000</v>
      </c>
      <c r="N58" s="82">
        <f t="shared" si="0"/>
        <v>166</v>
      </c>
      <c r="O58" s="27">
        <f>+ROUND(((C3*50%)/3000)*K58,0)</f>
        <v>166</v>
      </c>
    </row>
    <row r="59" spans="1:15" s="1" customFormat="1" ht="69.900000000000006" customHeight="1">
      <c r="A59" s="132">
        <v>8</v>
      </c>
      <c r="B59" s="129" t="s">
        <v>27</v>
      </c>
      <c r="C59" s="141" t="s">
        <v>28</v>
      </c>
      <c r="D59" s="151" t="s">
        <v>141</v>
      </c>
      <c r="E59" s="129" t="s">
        <v>139</v>
      </c>
      <c r="F59" s="132" t="s">
        <v>14</v>
      </c>
      <c r="G59" s="146">
        <v>0.12</v>
      </c>
      <c r="H59" s="132" t="s">
        <v>17</v>
      </c>
      <c r="I59" s="31" t="s">
        <v>62</v>
      </c>
      <c r="J59" s="5" t="s">
        <v>61</v>
      </c>
      <c r="K59" s="2" t="s">
        <v>78</v>
      </c>
      <c r="L59" s="2" t="s">
        <v>62</v>
      </c>
      <c r="M59" s="119" t="s">
        <v>62</v>
      </c>
      <c r="N59" s="82">
        <f t="shared" si="0"/>
        <v>25456</v>
      </c>
      <c r="O59" s="27">
        <f>+ROUND(C4*G59,0)</f>
        <v>25456</v>
      </c>
    </row>
    <row r="60" spans="1:15" s="1" customFormat="1" ht="69.900000000000006" customHeight="1">
      <c r="A60" s="134"/>
      <c r="B60" s="131"/>
      <c r="C60" s="141"/>
      <c r="D60" s="151"/>
      <c r="E60" s="131"/>
      <c r="F60" s="134"/>
      <c r="G60" s="148"/>
      <c r="H60" s="134"/>
      <c r="I60" s="31" t="s">
        <v>62</v>
      </c>
      <c r="J60" s="5" t="s">
        <v>9</v>
      </c>
      <c r="K60" s="2" t="s">
        <v>78</v>
      </c>
      <c r="L60" s="2" t="s">
        <v>62</v>
      </c>
      <c r="M60" s="119" t="s">
        <v>62</v>
      </c>
      <c r="N60" s="82">
        <f t="shared" si="0"/>
        <v>14477</v>
      </c>
      <c r="O60" s="27">
        <f>+ROUND((C7*G59),0)</f>
        <v>14477</v>
      </c>
    </row>
    <row r="61" spans="1:15" s="1" customFormat="1" ht="69.900000000000006" customHeight="1">
      <c r="A61" s="132">
        <v>9</v>
      </c>
      <c r="B61" s="129" t="s">
        <v>29</v>
      </c>
      <c r="C61" s="141" t="s">
        <v>30</v>
      </c>
      <c r="D61" s="151" t="s">
        <v>141</v>
      </c>
      <c r="E61" s="129" t="s">
        <v>139</v>
      </c>
      <c r="F61" s="140" t="s">
        <v>14</v>
      </c>
      <c r="G61" s="149">
        <v>0.3</v>
      </c>
      <c r="H61" s="132" t="s">
        <v>17</v>
      </c>
      <c r="I61" s="31" t="s">
        <v>62</v>
      </c>
      <c r="J61" s="5" t="s">
        <v>61</v>
      </c>
      <c r="K61" s="2">
        <v>1</v>
      </c>
      <c r="L61" s="2" t="s">
        <v>62</v>
      </c>
      <c r="M61" s="119" t="s">
        <v>62</v>
      </c>
      <c r="N61" s="82">
        <f t="shared" si="0"/>
        <v>63639</v>
      </c>
      <c r="O61" s="27">
        <f>+ROUND(C4*G61,0)</f>
        <v>63639</v>
      </c>
    </row>
    <row r="62" spans="1:15" s="1" customFormat="1" ht="69.900000000000006" customHeight="1">
      <c r="A62" s="134"/>
      <c r="B62" s="131"/>
      <c r="C62" s="141"/>
      <c r="D62" s="151"/>
      <c r="E62" s="131"/>
      <c r="F62" s="140"/>
      <c r="G62" s="149"/>
      <c r="H62" s="134"/>
      <c r="I62" s="31" t="s">
        <v>62</v>
      </c>
      <c r="J62" s="5" t="s">
        <v>9</v>
      </c>
      <c r="K62" s="2">
        <v>1</v>
      </c>
      <c r="L62" s="2" t="s">
        <v>62</v>
      </c>
      <c r="M62" s="119" t="s">
        <v>62</v>
      </c>
      <c r="N62" s="82">
        <f t="shared" si="0"/>
        <v>36191</v>
      </c>
      <c r="O62" s="27">
        <f>+ROUND((C7*G61),0)</f>
        <v>36191</v>
      </c>
    </row>
    <row r="63" spans="1:15" s="1" customFormat="1" ht="69.900000000000006" customHeight="1">
      <c r="A63" s="132">
        <v>10</v>
      </c>
      <c r="B63" s="151" t="s">
        <v>32</v>
      </c>
      <c r="C63" s="141" t="s">
        <v>31</v>
      </c>
      <c r="D63" s="151" t="s">
        <v>142</v>
      </c>
      <c r="E63" s="129" t="s">
        <v>139</v>
      </c>
      <c r="F63" s="140" t="s">
        <v>14</v>
      </c>
      <c r="G63" s="150">
        <v>8.9999999999999998E-4</v>
      </c>
      <c r="H63" s="132" t="s">
        <v>17</v>
      </c>
      <c r="I63" s="31" t="s">
        <v>62</v>
      </c>
      <c r="J63" s="5" t="s">
        <v>61</v>
      </c>
      <c r="K63" s="2" t="s">
        <v>78</v>
      </c>
      <c r="L63" s="2" t="s">
        <v>62</v>
      </c>
      <c r="M63" s="119" t="s">
        <v>62</v>
      </c>
      <c r="N63" s="82">
        <f t="shared" si="0"/>
        <v>191</v>
      </c>
      <c r="O63" s="27">
        <f>+ROUND(C4*G63,0)</f>
        <v>191</v>
      </c>
    </row>
    <row r="64" spans="1:15" s="1" customFormat="1" ht="69.900000000000006" customHeight="1">
      <c r="A64" s="134"/>
      <c r="B64" s="151"/>
      <c r="C64" s="141"/>
      <c r="D64" s="151"/>
      <c r="E64" s="131"/>
      <c r="F64" s="140"/>
      <c r="G64" s="150"/>
      <c r="H64" s="134"/>
      <c r="I64" s="31" t="s">
        <v>62</v>
      </c>
      <c r="J64" s="5" t="s">
        <v>9</v>
      </c>
      <c r="K64" s="2" t="s">
        <v>78</v>
      </c>
      <c r="L64" s="2" t="s">
        <v>62</v>
      </c>
      <c r="M64" s="119" t="s">
        <v>62</v>
      </c>
      <c r="N64" s="82">
        <f t="shared" si="0"/>
        <v>109</v>
      </c>
      <c r="O64" s="27">
        <f>+ROUND((C7*G63),0)</f>
        <v>109</v>
      </c>
    </row>
    <row r="65" spans="1:15" s="1" customFormat="1" ht="69.900000000000006" customHeight="1">
      <c r="A65" s="132">
        <v>11</v>
      </c>
      <c r="B65" s="129" t="s">
        <v>33</v>
      </c>
      <c r="C65" s="129" t="s">
        <v>34</v>
      </c>
      <c r="D65" s="135" t="s">
        <v>143</v>
      </c>
      <c r="E65" s="129" t="s">
        <v>139</v>
      </c>
      <c r="F65" s="132" t="s">
        <v>14</v>
      </c>
      <c r="G65" s="142">
        <v>1.0500000000000001E-2</v>
      </c>
      <c r="H65" s="132" t="s">
        <v>17</v>
      </c>
      <c r="I65" s="31" t="s">
        <v>62</v>
      </c>
      <c r="J65" s="5" t="s">
        <v>61</v>
      </c>
      <c r="K65" s="2">
        <v>1</v>
      </c>
      <c r="L65" s="2" t="s">
        <v>62</v>
      </c>
      <c r="M65" s="119" t="s">
        <v>62</v>
      </c>
      <c r="N65" s="82">
        <f t="shared" si="0"/>
        <v>2227</v>
      </c>
      <c r="O65" s="27">
        <f>+ROUND(C4*G65,0)</f>
        <v>2227</v>
      </c>
    </row>
    <row r="66" spans="1:15" s="1" customFormat="1" ht="69.900000000000006" customHeight="1">
      <c r="A66" s="134"/>
      <c r="B66" s="131"/>
      <c r="C66" s="131"/>
      <c r="D66" s="137"/>
      <c r="E66" s="131"/>
      <c r="F66" s="134"/>
      <c r="G66" s="143"/>
      <c r="H66" s="134"/>
      <c r="I66" s="31" t="s">
        <v>62</v>
      </c>
      <c r="J66" s="5" t="s">
        <v>9</v>
      </c>
      <c r="K66" s="2">
        <v>1</v>
      </c>
      <c r="L66" s="2" t="s">
        <v>62</v>
      </c>
      <c r="M66" s="119" t="s">
        <v>62</v>
      </c>
      <c r="N66" s="82">
        <f t="shared" si="0"/>
        <v>1267</v>
      </c>
      <c r="O66" s="27">
        <f>+ROUND(C7*G65,0)</f>
        <v>1267</v>
      </c>
    </row>
    <row r="67" spans="1:15" s="1" customFormat="1" ht="69.900000000000006" customHeight="1">
      <c r="A67" s="132">
        <v>12</v>
      </c>
      <c r="B67" s="151" t="s">
        <v>35</v>
      </c>
      <c r="C67" s="141" t="s">
        <v>36</v>
      </c>
      <c r="D67" s="151" t="s">
        <v>144</v>
      </c>
      <c r="E67" s="129" t="s">
        <v>139</v>
      </c>
      <c r="F67" s="132" t="s">
        <v>14</v>
      </c>
      <c r="G67" s="142">
        <v>7.3000000000000001E-3</v>
      </c>
      <c r="H67" s="132" t="s">
        <v>17</v>
      </c>
      <c r="I67" s="31" t="s">
        <v>62</v>
      </c>
      <c r="J67" s="5" t="s">
        <v>61</v>
      </c>
      <c r="K67" s="2" t="s">
        <v>78</v>
      </c>
      <c r="L67" s="2" t="s">
        <v>62</v>
      </c>
      <c r="M67" s="119" t="s">
        <v>62</v>
      </c>
      <c r="N67" s="82">
        <f t="shared" si="0"/>
        <v>2121</v>
      </c>
      <c r="O67" s="27">
        <f>O69</f>
        <v>2121</v>
      </c>
    </row>
    <row r="68" spans="1:15" s="1" customFormat="1" ht="69.900000000000006" customHeight="1">
      <c r="A68" s="134"/>
      <c r="B68" s="151"/>
      <c r="C68" s="141"/>
      <c r="D68" s="151"/>
      <c r="E68" s="131"/>
      <c r="F68" s="134"/>
      <c r="G68" s="143"/>
      <c r="H68" s="134"/>
      <c r="I68" s="31" t="s">
        <v>62</v>
      </c>
      <c r="J68" s="5" t="s">
        <v>9</v>
      </c>
      <c r="K68" s="2" t="s">
        <v>78</v>
      </c>
      <c r="L68" s="2" t="s">
        <v>62</v>
      </c>
      <c r="M68" s="119" t="s">
        <v>62</v>
      </c>
      <c r="N68" s="82">
        <f t="shared" si="0"/>
        <v>881</v>
      </c>
      <c r="O68" s="27">
        <f>+ROUND((C7*G67),0)</f>
        <v>881</v>
      </c>
    </row>
    <row r="69" spans="1:15" s="1" customFormat="1" ht="69.900000000000006" customHeight="1">
      <c r="A69" s="132">
        <v>13</v>
      </c>
      <c r="B69" s="129" t="s">
        <v>42</v>
      </c>
      <c r="C69" s="129" t="s">
        <v>41</v>
      </c>
      <c r="D69" s="135" t="s">
        <v>40</v>
      </c>
      <c r="E69" s="129" t="s">
        <v>90</v>
      </c>
      <c r="F69" s="141" t="s">
        <v>4</v>
      </c>
      <c r="G69" s="144">
        <v>0.01</v>
      </c>
      <c r="H69" s="132" t="s">
        <v>17</v>
      </c>
      <c r="I69" s="31" t="s">
        <v>62</v>
      </c>
      <c r="J69" s="5" t="s">
        <v>61</v>
      </c>
      <c r="K69" s="64">
        <v>12</v>
      </c>
      <c r="L69" s="2" t="s">
        <v>62</v>
      </c>
      <c r="M69" s="119" t="s">
        <v>62</v>
      </c>
      <c r="N69" s="82">
        <f t="shared" si="0"/>
        <v>2121</v>
      </c>
      <c r="O69" s="82">
        <f>+ROUND((C4*G69),0)</f>
        <v>2121</v>
      </c>
    </row>
    <row r="70" spans="1:15" s="1" customFormat="1" ht="69.900000000000006" customHeight="1">
      <c r="A70" s="133"/>
      <c r="B70" s="130"/>
      <c r="C70" s="130"/>
      <c r="D70" s="137"/>
      <c r="E70" s="131"/>
      <c r="F70" s="141"/>
      <c r="G70" s="145"/>
      <c r="H70" s="134"/>
      <c r="I70" s="31" t="s">
        <v>62</v>
      </c>
      <c r="J70" s="5" t="s">
        <v>9</v>
      </c>
      <c r="K70" s="64">
        <v>12</v>
      </c>
      <c r="L70" s="2" t="s">
        <v>62</v>
      </c>
      <c r="M70" s="119" t="s">
        <v>62</v>
      </c>
      <c r="N70" s="82">
        <f t="shared" si="0"/>
        <v>1206</v>
      </c>
      <c r="O70" s="82">
        <f>+ROUND((C7*G69),0)</f>
        <v>1206</v>
      </c>
    </row>
    <row r="71" spans="1:15" s="1" customFormat="1" ht="69.900000000000006" customHeight="1">
      <c r="A71" s="133"/>
      <c r="B71" s="130"/>
      <c r="C71" s="130"/>
      <c r="D71" s="23" t="s">
        <v>39</v>
      </c>
      <c r="E71" s="15" t="s">
        <v>75</v>
      </c>
      <c r="F71" s="5" t="s">
        <v>4</v>
      </c>
      <c r="G71" s="17">
        <v>1</v>
      </c>
      <c r="H71" s="16" t="s">
        <v>18</v>
      </c>
      <c r="I71" s="31" t="s">
        <v>62</v>
      </c>
      <c r="J71" s="5" t="s">
        <v>68</v>
      </c>
      <c r="K71" s="64">
        <v>12</v>
      </c>
      <c r="L71" s="2" t="s">
        <v>62</v>
      </c>
      <c r="M71" s="119" t="s">
        <v>62</v>
      </c>
      <c r="N71" s="82">
        <f t="shared" si="0"/>
        <v>1152</v>
      </c>
      <c r="O71" s="83">
        <f>+C8*12</f>
        <v>1152</v>
      </c>
    </row>
    <row r="72" spans="1:15" s="1" customFormat="1" ht="69.900000000000006" customHeight="1">
      <c r="A72" s="133"/>
      <c r="B72" s="130"/>
      <c r="C72" s="130"/>
      <c r="D72" s="135" t="s">
        <v>38</v>
      </c>
      <c r="E72" s="129" t="s">
        <v>91</v>
      </c>
      <c r="F72" s="141" t="s">
        <v>4</v>
      </c>
      <c r="G72" s="142">
        <v>5.4999999999999997E-3</v>
      </c>
      <c r="H72" s="132" t="s">
        <v>17</v>
      </c>
      <c r="I72" s="31" t="s">
        <v>62</v>
      </c>
      <c r="J72" s="5" t="s">
        <v>61</v>
      </c>
      <c r="K72" s="64">
        <v>12</v>
      </c>
      <c r="L72" s="2" t="s">
        <v>62</v>
      </c>
      <c r="M72" s="119" t="s">
        <v>62</v>
      </c>
      <c r="N72" s="82">
        <f t="shared" si="0"/>
        <v>1167</v>
      </c>
      <c r="O72" s="82">
        <f>+ROUND((C4*G72),0)</f>
        <v>1167</v>
      </c>
    </row>
    <row r="73" spans="1:15" s="1" customFormat="1" ht="69.900000000000006" customHeight="1">
      <c r="A73" s="133"/>
      <c r="B73" s="130"/>
      <c r="C73" s="130"/>
      <c r="D73" s="137"/>
      <c r="E73" s="131"/>
      <c r="F73" s="141"/>
      <c r="G73" s="143"/>
      <c r="H73" s="134"/>
      <c r="I73" s="31" t="s">
        <v>62</v>
      </c>
      <c r="J73" s="5" t="s">
        <v>9</v>
      </c>
      <c r="K73" s="64">
        <v>12</v>
      </c>
      <c r="L73" s="2" t="s">
        <v>62</v>
      </c>
      <c r="M73" s="119" t="s">
        <v>62</v>
      </c>
      <c r="N73" s="82">
        <f t="shared" si="0"/>
        <v>664</v>
      </c>
      <c r="O73" s="82">
        <f>+ROUND((C7*G72),0)</f>
        <v>664</v>
      </c>
    </row>
    <row r="74" spans="1:15" s="1" customFormat="1" ht="69.900000000000006" customHeight="1">
      <c r="A74" s="133"/>
      <c r="B74" s="130"/>
      <c r="C74" s="130"/>
      <c r="D74" s="23" t="s">
        <v>37</v>
      </c>
      <c r="E74" s="15" t="s">
        <v>75</v>
      </c>
      <c r="F74" s="5" t="s">
        <v>4</v>
      </c>
      <c r="G74" s="17">
        <v>1</v>
      </c>
      <c r="H74" s="16" t="s">
        <v>18</v>
      </c>
      <c r="I74" s="31" t="s">
        <v>62</v>
      </c>
      <c r="J74" s="5" t="s">
        <v>68</v>
      </c>
      <c r="K74" s="64">
        <v>12</v>
      </c>
      <c r="L74" s="2" t="s">
        <v>62</v>
      </c>
      <c r="M74" s="119" t="s">
        <v>62</v>
      </c>
      <c r="N74" s="82">
        <f t="shared" si="0"/>
        <v>1152</v>
      </c>
      <c r="O74" s="83">
        <f>+C8*12</f>
        <v>1152</v>
      </c>
    </row>
    <row r="75" spans="1:15" s="1" customFormat="1" ht="69.900000000000006" customHeight="1">
      <c r="A75" s="133"/>
      <c r="B75" s="130"/>
      <c r="C75" s="130"/>
      <c r="D75" s="135" t="s">
        <v>166</v>
      </c>
      <c r="E75" s="129" t="s">
        <v>92</v>
      </c>
      <c r="F75" s="141" t="s">
        <v>5</v>
      </c>
      <c r="G75" s="142">
        <v>4.0000000000000001E-3</v>
      </c>
      <c r="H75" s="132" t="s">
        <v>17</v>
      </c>
      <c r="I75" s="31" t="s">
        <v>62</v>
      </c>
      <c r="J75" s="5" t="s">
        <v>61</v>
      </c>
      <c r="K75" s="2" t="s">
        <v>62</v>
      </c>
      <c r="L75" s="2" t="s">
        <v>62</v>
      </c>
      <c r="M75" s="119" t="s">
        <v>62</v>
      </c>
      <c r="N75" s="82">
        <f t="shared" si="0"/>
        <v>849</v>
      </c>
      <c r="O75" s="82">
        <f>+ROUND((C4*G75),0)</f>
        <v>849</v>
      </c>
    </row>
    <row r="76" spans="1:15" s="1" customFormat="1" ht="69.900000000000006" customHeight="1">
      <c r="A76" s="133"/>
      <c r="B76" s="130"/>
      <c r="C76" s="130"/>
      <c r="D76" s="137"/>
      <c r="E76" s="131"/>
      <c r="F76" s="141"/>
      <c r="G76" s="143"/>
      <c r="H76" s="134"/>
      <c r="I76" s="31" t="s">
        <v>62</v>
      </c>
      <c r="J76" s="5" t="s">
        <v>9</v>
      </c>
      <c r="K76" s="2" t="s">
        <v>62</v>
      </c>
      <c r="L76" s="2" t="s">
        <v>62</v>
      </c>
      <c r="M76" s="119" t="s">
        <v>62</v>
      </c>
      <c r="N76" s="82">
        <f t="shared" si="0"/>
        <v>458</v>
      </c>
      <c r="O76" s="82">
        <f>+ROUND((C5*G75),0)</f>
        <v>458</v>
      </c>
    </row>
    <row r="77" spans="1:15" s="1" customFormat="1" ht="69.900000000000006" customHeight="1">
      <c r="A77" s="133"/>
      <c r="B77" s="130"/>
      <c r="C77" s="130"/>
      <c r="D77" s="135" t="s">
        <v>165</v>
      </c>
      <c r="E77" s="129" t="s">
        <v>92</v>
      </c>
      <c r="F77" s="141" t="s">
        <v>5</v>
      </c>
      <c r="G77" s="142">
        <v>2E-3</v>
      </c>
      <c r="H77" s="132" t="s">
        <v>17</v>
      </c>
      <c r="I77" s="31" t="s">
        <v>62</v>
      </c>
      <c r="J77" s="5" t="s">
        <v>61</v>
      </c>
      <c r="K77" s="2" t="s">
        <v>62</v>
      </c>
      <c r="L77" s="2" t="s">
        <v>62</v>
      </c>
      <c r="M77" s="119" t="s">
        <v>62</v>
      </c>
      <c r="N77" s="82">
        <f t="shared" si="0"/>
        <v>424</v>
      </c>
      <c r="O77" s="82">
        <f>+ROUND((C4*G77),0)</f>
        <v>424</v>
      </c>
    </row>
    <row r="78" spans="1:15" s="1" customFormat="1" ht="69.900000000000006" customHeight="1">
      <c r="A78" s="133"/>
      <c r="B78" s="130"/>
      <c r="C78" s="130"/>
      <c r="D78" s="137"/>
      <c r="E78" s="131"/>
      <c r="F78" s="141"/>
      <c r="G78" s="143"/>
      <c r="H78" s="134"/>
      <c r="I78" s="31" t="s">
        <v>62</v>
      </c>
      <c r="J78" s="5" t="s">
        <v>9</v>
      </c>
      <c r="K78" s="2" t="s">
        <v>62</v>
      </c>
      <c r="L78" s="2" t="s">
        <v>62</v>
      </c>
      <c r="M78" s="119" t="s">
        <v>62</v>
      </c>
      <c r="N78" s="82">
        <f t="shared" si="0"/>
        <v>241</v>
      </c>
      <c r="O78" s="82">
        <f>+ROUND((C7*G77),0)</f>
        <v>241</v>
      </c>
    </row>
    <row r="79" spans="1:15" s="1" customFormat="1" ht="69.900000000000006" customHeight="1">
      <c r="A79" s="133"/>
      <c r="B79" s="130"/>
      <c r="C79" s="130"/>
      <c r="D79" s="135" t="s">
        <v>168</v>
      </c>
      <c r="E79" s="129" t="s">
        <v>92</v>
      </c>
      <c r="F79" s="141" t="s">
        <v>5</v>
      </c>
      <c r="G79" s="142">
        <v>5.0000000000000001E-4</v>
      </c>
      <c r="H79" s="132" t="s">
        <v>17</v>
      </c>
      <c r="I79" s="31" t="s">
        <v>62</v>
      </c>
      <c r="J79" s="5" t="s">
        <v>61</v>
      </c>
      <c r="K79" s="2" t="s">
        <v>62</v>
      </c>
      <c r="L79" s="2" t="s">
        <v>62</v>
      </c>
      <c r="M79" s="119" t="s">
        <v>62</v>
      </c>
      <c r="N79" s="82">
        <f t="shared" si="0"/>
        <v>106</v>
      </c>
      <c r="O79" s="82">
        <f>+ROUND((C4*G79),0)</f>
        <v>106</v>
      </c>
    </row>
    <row r="80" spans="1:15" s="1" customFormat="1" ht="69.900000000000006" customHeight="1">
      <c r="A80" s="133"/>
      <c r="B80" s="130"/>
      <c r="C80" s="130"/>
      <c r="D80" s="137"/>
      <c r="E80" s="131"/>
      <c r="F80" s="141"/>
      <c r="G80" s="143"/>
      <c r="H80" s="134"/>
      <c r="I80" s="31" t="s">
        <v>62</v>
      </c>
      <c r="J80" s="5" t="s">
        <v>9</v>
      </c>
      <c r="K80" s="2" t="s">
        <v>62</v>
      </c>
      <c r="L80" s="2" t="s">
        <v>62</v>
      </c>
      <c r="M80" s="119" t="s">
        <v>62</v>
      </c>
      <c r="N80" s="82">
        <f t="shared" si="0"/>
        <v>60</v>
      </c>
      <c r="O80" s="82">
        <f>+ROUND((C7*G79),0)</f>
        <v>60</v>
      </c>
    </row>
    <row r="81" spans="1:15" s="1" customFormat="1" ht="69.900000000000006" customHeight="1">
      <c r="A81" s="133"/>
      <c r="B81" s="130"/>
      <c r="C81" s="130"/>
      <c r="D81" s="135" t="s">
        <v>164</v>
      </c>
      <c r="E81" s="129" t="s">
        <v>92</v>
      </c>
      <c r="F81" s="141" t="s">
        <v>5</v>
      </c>
      <c r="G81" s="142">
        <v>5.0000000000000001E-4</v>
      </c>
      <c r="H81" s="132" t="s">
        <v>17</v>
      </c>
      <c r="I81" s="31" t="s">
        <v>62</v>
      </c>
      <c r="J81" s="5" t="s">
        <v>61</v>
      </c>
      <c r="K81" s="2" t="s">
        <v>62</v>
      </c>
      <c r="L81" s="2" t="s">
        <v>62</v>
      </c>
      <c r="M81" s="119" t="s">
        <v>62</v>
      </c>
      <c r="N81" s="82">
        <f t="shared" si="0"/>
        <v>106</v>
      </c>
      <c r="O81" s="82">
        <f>+ROUND((C4*G81),0)</f>
        <v>106</v>
      </c>
    </row>
    <row r="82" spans="1:15" s="1" customFormat="1" ht="69.900000000000006" customHeight="1">
      <c r="A82" s="133"/>
      <c r="B82" s="130"/>
      <c r="C82" s="130"/>
      <c r="D82" s="137"/>
      <c r="E82" s="131"/>
      <c r="F82" s="141"/>
      <c r="G82" s="143"/>
      <c r="H82" s="134"/>
      <c r="I82" s="31" t="s">
        <v>62</v>
      </c>
      <c r="J82" s="5" t="s">
        <v>9</v>
      </c>
      <c r="K82" s="2" t="s">
        <v>62</v>
      </c>
      <c r="L82" s="2" t="s">
        <v>62</v>
      </c>
      <c r="M82" s="119" t="s">
        <v>62</v>
      </c>
      <c r="N82" s="82">
        <f t="shared" si="0"/>
        <v>60</v>
      </c>
      <c r="O82" s="82">
        <f>+ROUND((C7*G81),0)</f>
        <v>60</v>
      </c>
    </row>
    <row r="83" spans="1:15" s="1" customFormat="1" ht="69.900000000000006" customHeight="1">
      <c r="A83" s="133"/>
      <c r="B83" s="130"/>
      <c r="C83" s="130"/>
      <c r="D83" s="135" t="s">
        <v>167</v>
      </c>
      <c r="E83" s="129" t="s">
        <v>92</v>
      </c>
      <c r="F83" s="141" t="s">
        <v>5</v>
      </c>
      <c r="G83" s="142">
        <v>3.0000000000000001E-3</v>
      </c>
      <c r="H83" s="132" t="s">
        <v>17</v>
      </c>
      <c r="I83" s="31" t="s">
        <v>62</v>
      </c>
      <c r="J83" s="5" t="s">
        <v>61</v>
      </c>
      <c r="K83" s="2" t="s">
        <v>62</v>
      </c>
      <c r="L83" s="2" t="s">
        <v>62</v>
      </c>
      <c r="M83" s="119" t="s">
        <v>62</v>
      </c>
      <c r="N83" s="82">
        <f t="shared" si="0"/>
        <v>636</v>
      </c>
      <c r="O83" s="82">
        <f>+ROUND((C4*G83),0)</f>
        <v>636</v>
      </c>
    </row>
    <row r="84" spans="1:15" s="1" customFormat="1" ht="69.900000000000006" customHeight="1">
      <c r="A84" s="134"/>
      <c r="B84" s="131"/>
      <c r="C84" s="131"/>
      <c r="D84" s="137"/>
      <c r="E84" s="131"/>
      <c r="F84" s="141"/>
      <c r="G84" s="143"/>
      <c r="H84" s="134"/>
      <c r="I84" s="31" t="s">
        <v>62</v>
      </c>
      <c r="J84" s="5" t="s">
        <v>9</v>
      </c>
      <c r="K84" s="2" t="s">
        <v>62</v>
      </c>
      <c r="L84" s="2" t="s">
        <v>62</v>
      </c>
      <c r="M84" s="119" t="s">
        <v>62</v>
      </c>
      <c r="N84" s="82">
        <f t="shared" si="0"/>
        <v>362</v>
      </c>
      <c r="O84" s="82">
        <f>+ROUND((C7*G83),0)</f>
        <v>362</v>
      </c>
    </row>
    <row r="85" spans="1:15" s="1" customFormat="1" ht="108" customHeight="1">
      <c r="A85" s="16">
        <v>14</v>
      </c>
      <c r="B85" s="35" t="s">
        <v>127</v>
      </c>
      <c r="C85" s="48" t="s">
        <v>0</v>
      </c>
      <c r="D85" s="35" t="s">
        <v>58</v>
      </c>
      <c r="E85" s="47" t="s">
        <v>107</v>
      </c>
      <c r="F85" s="16" t="s">
        <v>4</v>
      </c>
      <c r="G85" s="17">
        <v>1</v>
      </c>
      <c r="H85" s="16" t="s">
        <v>18</v>
      </c>
      <c r="I85" s="31" t="s">
        <v>62</v>
      </c>
      <c r="J85" s="5" t="s">
        <v>68</v>
      </c>
      <c r="K85" s="2">
        <v>12</v>
      </c>
      <c r="L85" s="2" t="s">
        <v>62</v>
      </c>
      <c r="M85" s="119" t="s">
        <v>62</v>
      </c>
      <c r="N85" s="82">
        <f t="shared" si="0"/>
        <v>1152</v>
      </c>
      <c r="O85" s="44">
        <f>C8*K85</f>
        <v>1152</v>
      </c>
    </row>
    <row r="86" spans="1:15" s="1" customFormat="1" ht="14.25" customHeight="1">
      <c r="A86" s="132">
        <v>15</v>
      </c>
      <c r="B86" s="129" t="s">
        <v>43</v>
      </c>
      <c r="C86" s="129" t="s">
        <v>145</v>
      </c>
      <c r="D86" s="135" t="s">
        <v>146</v>
      </c>
      <c r="E86" s="129" t="s">
        <v>109</v>
      </c>
      <c r="F86" s="132" t="s">
        <v>5</v>
      </c>
      <c r="G86" s="17">
        <v>0.1</v>
      </c>
      <c r="H86" s="132" t="s">
        <v>17</v>
      </c>
      <c r="I86" s="132" t="s">
        <v>99</v>
      </c>
      <c r="J86" s="5" t="s">
        <v>61</v>
      </c>
      <c r="K86" s="2">
        <v>1</v>
      </c>
      <c r="L86" s="2" t="s">
        <v>62</v>
      </c>
      <c r="M86" s="119" t="s">
        <v>62</v>
      </c>
      <c r="N86" s="82">
        <f t="shared" si="0"/>
        <v>11</v>
      </c>
      <c r="O86" s="27">
        <f>+(C16*1)*G86</f>
        <v>11</v>
      </c>
    </row>
    <row r="87" spans="1:15" s="1" customFormat="1" ht="14">
      <c r="A87" s="133"/>
      <c r="B87" s="130"/>
      <c r="C87" s="130"/>
      <c r="D87" s="136"/>
      <c r="E87" s="130"/>
      <c r="F87" s="133"/>
      <c r="G87" s="63">
        <v>1</v>
      </c>
      <c r="H87" s="133"/>
      <c r="I87" s="134"/>
      <c r="J87" s="5" t="s">
        <v>9</v>
      </c>
      <c r="K87" s="2">
        <v>1</v>
      </c>
      <c r="L87" s="2" t="s">
        <v>62</v>
      </c>
      <c r="M87" s="119" t="s">
        <v>62</v>
      </c>
      <c r="N87" s="82">
        <f t="shared" si="0"/>
        <v>22</v>
      </c>
      <c r="O87" s="27">
        <f>+(C17*1)*G87</f>
        <v>22</v>
      </c>
    </row>
    <row r="88" spans="1:15" s="1" customFormat="1" ht="14">
      <c r="A88" s="133"/>
      <c r="B88" s="130"/>
      <c r="C88" s="130"/>
      <c r="D88" s="136"/>
      <c r="E88" s="130"/>
      <c r="F88" s="133"/>
      <c r="G88" s="17">
        <v>0.1</v>
      </c>
      <c r="H88" s="133"/>
      <c r="I88" s="132" t="s">
        <v>100</v>
      </c>
      <c r="J88" s="5" t="s">
        <v>61</v>
      </c>
      <c r="K88" s="2">
        <v>1</v>
      </c>
      <c r="L88" s="2" t="s">
        <v>62</v>
      </c>
      <c r="M88" s="119" t="s">
        <v>62</v>
      </c>
      <c r="N88" s="82">
        <f t="shared" si="0"/>
        <v>89</v>
      </c>
      <c r="O88" s="27">
        <f>+(C21*1)*G88</f>
        <v>88.600000000000009</v>
      </c>
    </row>
    <row r="89" spans="1:15" s="1" customFormat="1" ht="14">
      <c r="A89" s="133"/>
      <c r="B89" s="130"/>
      <c r="C89" s="130"/>
      <c r="D89" s="136"/>
      <c r="E89" s="130"/>
      <c r="F89" s="133"/>
      <c r="G89" s="17">
        <v>0.1</v>
      </c>
      <c r="H89" s="133"/>
      <c r="I89" s="134"/>
      <c r="J89" s="5" t="s">
        <v>9</v>
      </c>
      <c r="K89" s="2">
        <v>1</v>
      </c>
      <c r="L89" s="2" t="s">
        <v>62</v>
      </c>
      <c r="M89" s="119" t="s">
        <v>62</v>
      </c>
      <c r="N89" s="82">
        <f t="shared" si="0"/>
        <v>15</v>
      </c>
      <c r="O89" s="27">
        <f>+(C22*1)*G89</f>
        <v>14.600000000000001</v>
      </c>
    </row>
    <row r="90" spans="1:15" s="1" customFormat="1" ht="14">
      <c r="A90" s="133"/>
      <c r="B90" s="130"/>
      <c r="C90" s="130"/>
      <c r="D90" s="136"/>
      <c r="E90" s="130"/>
      <c r="F90" s="133"/>
      <c r="G90" s="17">
        <v>0.1</v>
      </c>
      <c r="H90" s="133"/>
      <c r="I90" s="132" t="s">
        <v>101</v>
      </c>
      <c r="J90" s="5" t="s">
        <v>61</v>
      </c>
      <c r="K90" s="2">
        <v>1</v>
      </c>
      <c r="L90" s="2" t="s">
        <v>62</v>
      </c>
      <c r="M90" s="119" t="s">
        <v>62</v>
      </c>
      <c r="N90" s="82">
        <f t="shared" si="0"/>
        <v>341</v>
      </c>
      <c r="O90" s="27">
        <f>+(C26*1)*G90</f>
        <v>341.40000000000003</v>
      </c>
    </row>
    <row r="91" spans="1:15" s="1" customFormat="1" ht="14">
      <c r="A91" s="133"/>
      <c r="B91" s="130"/>
      <c r="C91" s="130"/>
      <c r="D91" s="136"/>
      <c r="E91" s="130"/>
      <c r="F91" s="133"/>
      <c r="G91" s="17">
        <v>0.1</v>
      </c>
      <c r="H91" s="133"/>
      <c r="I91" s="134"/>
      <c r="J91" s="5" t="s">
        <v>9</v>
      </c>
      <c r="K91" s="2">
        <v>1</v>
      </c>
      <c r="L91" s="2" t="s">
        <v>62</v>
      </c>
      <c r="M91" s="119" t="s">
        <v>62</v>
      </c>
      <c r="N91" s="82">
        <f t="shared" si="0"/>
        <v>292</v>
      </c>
      <c r="O91" s="27">
        <f>+(C27*1)*G91</f>
        <v>291.5</v>
      </c>
    </row>
    <row r="92" spans="1:15" s="1" customFormat="1" ht="14">
      <c r="A92" s="133"/>
      <c r="B92" s="130"/>
      <c r="C92" s="130"/>
      <c r="D92" s="136"/>
      <c r="E92" s="130"/>
      <c r="F92" s="133"/>
      <c r="G92" s="17">
        <v>0.1</v>
      </c>
      <c r="H92" s="133"/>
      <c r="I92" s="132" t="s">
        <v>102</v>
      </c>
      <c r="J92" s="5" t="s">
        <v>61</v>
      </c>
      <c r="K92" s="2">
        <v>1</v>
      </c>
      <c r="L92" s="2" t="s">
        <v>62</v>
      </c>
      <c r="M92" s="119" t="s">
        <v>62</v>
      </c>
      <c r="N92" s="82">
        <f t="shared" si="0"/>
        <v>180</v>
      </c>
      <c r="O92" s="27">
        <f>+(C31*1)*G92</f>
        <v>180.20000000000002</v>
      </c>
    </row>
    <row r="93" spans="1:15" s="1" customFormat="1" ht="42.75" customHeight="1">
      <c r="A93" s="134"/>
      <c r="B93" s="131"/>
      <c r="C93" s="131"/>
      <c r="D93" s="137"/>
      <c r="E93" s="131"/>
      <c r="F93" s="134"/>
      <c r="G93" s="17">
        <v>0.1</v>
      </c>
      <c r="H93" s="134"/>
      <c r="I93" s="134"/>
      <c r="J93" s="5" t="s">
        <v>9</v>
      </c>
      <c r="K93" s="2">
        <v>1</v>
      </c>
      <c r="L93" s="2" t="s">
        <v>62</v>
      </c>
      <c r="M93" s="119" t="s">
        <v>62</v>
      </c>
      <c r="N93" s="82">
        <f t="shared" si="0"/>
        <v>2130</v>
      </c>
      <c r="O93" s="27">
        <f>+(C34*1)*G93</f>
        <v>2130.4</v>
      </c>
    </row>
    <row r="94" spans="1:15" s="1" customFormat="1" ht="14.25" customHeight="1">
      <c r="A94" s="132">
        <v>16</v>
      </c>
      <c r="B94" s="129" t="s">
        <v>44</v>
      </c>
      <c r="C94" s="129" t="s">
        <v>147</v>
      </c>
      <c r="D94" s="138" t="s">
        <v>45</v>
      </c>
      <c r="E94" s="126" t="s">
        <v>110</v>
      </c>
      <c r="F94" s="140" t="s">
        <v>5</v>
      </c>
      <c r="G94" s="17">
        <v>0.05</v>
      </c>
      <c r="H94" s="132" t="s">
        <v>17</v>
      </c>
      <c r="I94" s="132" t="s">
        <v>99</v>
      </c>
      <c r="J94" s="5" t="s">
        <v>61</v>
      </c>
      <c r="K94" s="2" t="s">
        <v>78</v>
      </c>
      <c r="L94" s="2" t="s">
        <v>62</v>
      </c>
      <c r="M94" s="119" t="s">
        <v>62</v>
      </c>
      <c r="N94" s="82">
        <f t="shared" si="0"/>
        <v>6</v>
      </c>
      <c r="O94" s="27">
        <f>+(C16*1)*G94</f>
        <v>5.5</v>
      </c>
    </row>
    <row r="95" spans="1:15" s="1" customFormat="1" ht="14">
      <c r="A95" s="133"/>
      <c r="B95" s="130"/>
      <c r="C95" s="130"/>
      <c r="D95" s="139"/>
      <c r="E95" s="127"/>
      <c r="F95" s="140"/>
      <c r="G95" s="63">
        <v>1</v>
      </c>
      <c r="H95" s="133"/>
      <c r="I95" s="134"/>
      <c r="J95" s="5" t="s">
        <v>9</v>
      </c>
      <c r="K95" s="2" t="s">
        <v>78</v>
      </c>
      <c r="L95" s="2" t="s">
        <v>62</v>
      </c>
      <c r="M95" s="119" t="s">
        <v>62</v>
      </c>
      <c r="N95" s="82">
        <f t="shared" si="0"/>
        <v>22</v>
      </c>
      <c r="O95" s="27">
        <f>+(C17*1)*G95</f>
        <v>22</v>
      </c>
    </row>
    <row r="96" spans="1:15" s="1" customFormat="1" ht="14">
      <c r="A96" s="133"/>
      <c r="B96" s="130"/>
      <c r="C96" s="130"/>
      <c r="D96" s="139"/>
      <c r="E96" s="127"/>
      <c r="F96" s="140"/>
      <c r="G96" s="17">
        <v>0.05</v>
      </c>
      <c r="H96" s="133"/>
      <c r="I96" s="132" t="s">
        <v>100</v>
      </c>
      <c r="J96" s="5" t="s">
        <v>61</v>
      </c>
      <c r="K96" s="2" t="s">
        <v>78</v>
      </c>
      <c r="L96" s="2" t="s">
        <v>62</v>
      </c>
      <c r="M96" s="119" t="s">
        <v>62</v>
      </c>
      <c r="N96" s="82">
        <f t="shared" si="0"/>
        <v>44</v>
      </c>
      <c r="O96" s="27">
        <f>+(C21*1)*G96</f>
        <v>44.300000000000004</v>
      </c>
    </row>
    <row r="97" spans="1:15" s="1" customFormat="1" ht="14">
      <c r="A97" s="133"/>
      <c r="B97" s="130"/>
      <c r="C97" s="130"/>
      <c r="D97" s="139"/>
      <c r="E97" s="127"/>
      <c r="F97" s="140"/>
      <c r="G97" s="17">
        <v>0.05</v>
      </c>
      <c r="H97" s="133"/>
      <c r="I97" s="134"/>
      <c r="J97" s="5" t="s">
        <v>9</v>
      </c>
      <c r="K97" s="2" t="s">
        <v>78</v>
      </c>
      <c r="L97" s="2" t="s">
        <v>62</v>
      </c>
      <c r="M97" s="119" t="s">
        <v>62</v>
      </c>
      <c r="N97" s="82">
        <f t="shared" si="0"/>
        <v>7</v>
      </c>
      <c r="O97" s="27">
        <f>+(C22*1)*G97</f>
        <v>7.3000000000000007</v>
      </c>
    </row>
    <row r="98" spans="1:15" s="1" customFormat="1" ht="14">
      <c r="A98" s="133"/>
      <c r="B98" s="130"/>
      <c r="C98" s="130"/>
      <c r="D98" s="139"/>
      <c r="E98" s="127"/>
      <c r="F98" s="140"/>
      <c r="G98" s="17">
        <v>0.05</v>
      </c>
      <c r="H98" s="133"/>
      <c r="I98" s="132" t="s">
        <v>101</v>
      </c>
      <c r="J98" s="5" t="s">
        <v>61</v>
      </c>
      <c r="K98" s="2" t="s">
        <v>78</v>
      </c>
      <c r="L98" s="2" t="s">
        <v>62</v>
      </c>
      <c r="M98" s="119" t="s">
        <v>62</v>
      </c>
      <c r="N98" s="82">
        <f t="shared" si="0"/>
        <v>171</v>
      </c>
      <c r="O98" s="27">
        <f>+(C26*1)*G98</f>
        <v>170.70000000000002</v>
      </c>
    </row>
    <row r="99" spans="1:15" s="1" customFormat="1" ht="14">
      <c r="A99" s="133"/>
      <c r="B99" s="130"/>
      <c r="C99" s="130"/>
      <c r="D99" s="139"/>
      <c r="E99" s="127"/>
      <c r="F99" s="140"/>
      <c r="G99" s="17">
        <v>0.05</v>
      </c>
      <c r="H99" s="133"/>
      <c r="I99" s="134"/>
      <c r="J99" s="5" t="s">
        <v>9</v>
      </c>
      <c r="K99" s="2" t="s">
        <v>78</v>
      </c>
      <c r="L99" s="2" t="s">
        <v>62</v>
      </c>
      <c r="M99" s="119" t="s">
        <v>62</v>
      </c>
      <c r="N99" s="82">
        <f t="shared" ref="N99:N162" si="1">+ROUND(O99,0)</f>
        <v>146</v>
      </c>
      <c r="O99" s="27">
        <f>+(C27*1)*G99</f>
        <v>145.75</v>
      </c>
    </row>
    <row r="100" spans="1:15" s="1" customFormat="1" ht="14">
      <c r="A100" s="133"/>
      <c r="B100" s="130"/>
      <c r="C100" s="130"/>
      <c r="D100" s="139"/>
      <c r="E100" s="127"/>
      <c r="F100" s="140"/>
      <c r="G100" s="17">
        <v>0.05</v>
      </c>
      <c r="H100" s="133"/>
      <c r="I100" s="132" t="s">
        <v>102</v>
      </c>
      <c r="J100" s="5" t="s">
        <v>61</v>
      </c>
      <c r="K100" s="2" t="s">
        <v>78</v>
      </c>
      <c r="L100" s="2" t="s">
        <v>62</v>
      </c>
      <c r="M100" s="119" t="s">
        <v>62</v>
      </c>
      <c r="N100" s="82">
        <f t="shared" si="1"/>
        <v>90</v>
      </c>
      <c r="O100" s="27">
        <f>+(C31*1)*G100</f>
        <v>90.100000000000009</v>
      </c>
    </row>
    <row r="101" spans="1:15" s="1" customFormat="1" ht="14">
      <c r="A101" s="133"/>
      <c r="B101" s="130"/>
      <c r="C101" s="130"/>
      <c r="D101" s="152"/>
      <c r="E101" s="128"/>
      <c r="F101" s="140"/>
      <c r="G101" s="17">
        <v>0.05</v>
      </c>
      <c r="H101" s="134"/>
      <c r="I101" s="134"/>
      <c r="J101" s="5" t="s">
        <v>9</v>
      </c>
      <c r="K101" s="2" t="s">
        <v>78</v>
      </c>
      <c r="L101" s="2" t="s">
        <v>62</v>
      </c>
      <c r="M101" s="119" t="s">
        <v>62</v>
      </c>
      <c r="N101" s="82">
        <f t="shared" si="1"/>
        <v>1065</v>
      </c>
      <c r="O101" s="27">
        <f>+(C34*1)*G101</f>
        <v>1065.2</v>
      </c>
    </row>
    <row r="102" spans="1:15" s="1" customFormat="1" ht="14.25" customHeight="1">
      <c r="A102" s="133"/>
      <c r="B102" s="130"/>
      <c r="C102" s="130"/>
      <c r="D102" s="135" t="s">
        <v>148</v>
      </c>
      <c r="E102" s="126" t="s">
        <v>110</v>
      </c>
      <c r="F102" s="132" t="s">
        <v>5</v>
      </c>
      <c r="G102" s="17">
        <v>0.05</v>
      </c>
      <c r="H102" s="132" t="s">
        <v>17</v>
      </c>
      <c r="I102" s="132" t="s">
        <v>99</v>
      </c>
      <c r="J102" s="5" t="s">
        <v>61</v>
      </c>
      <c r="K102" s="2" t="s">
        <v>78</v>
      </c>
      <c r="L102" s="2" t="s">
        <v>62</v>
      </c>
      <c r="M102" s="119" t="s">
        <v>62</v>
      </c>
      <c r="N102" s="82">
        <f t="shared" si="1"/>
        <v>6</v>
      </c>
      <c r="O102" s="27">
        <f>+(C16*1)*G102</f>
        <v>5.5</v>
      </c>
    </row>
    <row r="103" spans="1:15" s="1" customFormat="1" ht="14">
      <c r="A103" s="133"/>
      <c r="B103" s="130"/>
      <c r="C103" s="130"/>
      <c r="D103" s="136"/>
      <c r="E103" s="127"/>
      <c r="F103" s="133"/>
      <c r="G103" s="63">
        <v>1</v>
      </c>
      <c r="H103" s="133"/>
      <c r="I103" s="134"/>
      <c r="J103" s="5" t="s">
        <v>9</v>
      </c>
      <c r="K103" s="2" t="s">
        <v>78</v>
      </c>
      <c r="L103" s="2" t="s">
        <v>62</v>
      </c>
      <c r="M103" s="119" t="s">
        <v>62</v>
      </c>
      <c r="N103" s="82">
        <f t="shared" si="1"/>
        <v>22</v>
      </c>
      <c r="O103" s="27">
        <f>+(C17*1)*G103</f>
        <v>22</v>
      </c>
    </row>
    <row r="104" spans="1:15" s="1" customFormat="1" ht="14">
      <c r="A104" s="133"/>
      <c r="B104" s="130"/>
      <c r="C104" s="130"/>
      <c r="D104" s="136"/>
      <c r="E104" s="127"/>
      <c r="F104" s="133"/>
      <c r="G104" s="17">
        <v>0.05</v>
      </c>
      <c r="H104" s="133"/>
      <c r="I104" s="132" t="s">
        <v>100</v>
      </c>
      <c r="J104" s="5" t="s">
        <v>61</v>
      </c>
      <c r="K104" s="2" t="s">
        <v>78</v>
      </c>
      <c r="L104" s="2" t="s">
        <v>62</v>
      </c>
      <c r="M104" s="119" t="s">
        <v>62</v>
      </c>
      <c r="N104" s="82">
        <f t="shared" si="1"/>
        <v>44</v>
      </c>
      <c r="O104" s="27">
        <f>+(C21*1)*G104</f>
        <v>44.300000000000004</v>
      </c>
    </row>
    <row r="105" spans="1:15" s="1" customFormat="1" ht="14">
      <c r="A105" s="133"/>
      <c r="B105" s="130"/>
      <c r="C105" s="130"/>
      <c r="D105" s="136"/>
      <c r="E105" s="127"/>
      <c r="F105" s="133"/>
      <c r="G105" s="17">
        <v>0.05</v>
      </c>
      <c r="H105" s="133"/>
      <c r="I105" s="134"/>
      <c r="J105" s="5" t="s">
        <v>9</v>
      </c>
      <c r="K105" s="2" t="s">
        <v>78</v>
      </c>
      <c r="L105" s="2" t="s">
        <v>62</v>
      </c>
      <c r="M105" s="119" t="s">
        <v>62</v>
      </c>
      <c r="N105" s="82">
        <f t="shared" si="1"/>
        <v>7</v>
      </c>
      <c r="O105" s="27">
        <f>+(C22*1)*G105</f>
        <v>7.3000000000000007</v>
      </c>
    </row>
    <row r="106" spans="1:15" s="1" customFormat="1" ht="14">
      <c r="A106" s="133"/>
      <c r="B106" s="130"/>
      <c r="C106" s="130"/>
      <c r="D106" s="136"/>
      <c r="E106" s="127"/>
      <c r="F106" s="133"/>
      <c r="G106" s="17">
        <v>0.05</v>
      </c>
      <c r="H106" s="133"/>
      <c r="I106" s="132" t="s">
        <v>101</v>
      </c>
      <c r="J106" s="5" t="s">
        <v>61</v>
      </c>
      <c r="K106" s="2" t="s">
        <v>78</v>
      </c>
      <c r="L106" s="2" t="s">
        <v>62</v>
      </c>
      <c r="M106" s="119" t="s">
        <v>62</v>
      </c>
      <c r="N106" s="82">
        <f t="shared" si="1"/>
        <v>171</v>
      </c>
      <c r="O106" s="27">
        <f>+(C26*1)*G106</f>
        <v>170.70000000000002</v>
      </c>
    </row>
    <row r="107" spans="1:15" s="1" customFormat="1" ht="14">
      <c r="A107" s="133"/>
      <c r="B107" s="130"/>
      <c r="C107" s="130"/>
      <c r="D107" s="136"/>
      <c r="E107" s="127"/>
      <c r="F107" s="133"/>
      <c r="G107" s="17">
        <v>0.05</v>
      </c>
      <c r="H107" s="133"/>
      <c r="I107" s="134"/>
      <c r="J107" s="5" t="s">
        <v>9</v>
      </c>
      <c r="K107" s="2" t="s">
        <v>78</v>
      </c>
      <c r="L107" s="2" t="s">
        <v>62</v>
      </c>
      <c r="M107" s="119" t="s">
        <v>62</v>
      </c>
      <c r="N107" s="82">
        <f t="shared" si="1"/>
        <v>146</v>
      </c>
      <c r="O107" s="27">
        <f>+(C27*1)*G107</f>
        <v>145.75</v>
      </c>
    </row>
    <row r="108" spans="1:15" s="1" customFormat="1" ht="14">
      <c r="A108" s="133"/>
      <c r="B108" s="130"/>
      <c r="C108" s="130"/>
      <c r="D108" s="136"/>
      <c r="E108" s="127"/>
      <c r="F108" s="133"/>
      <c r="G108" s="17">
        <v>0.05</v>
      </c>
      <c r="H108" s="133"/>
      <c r="I108" s="132" t="s">
        <v>102</v>
      </c>
      <c r="J108" s="5" t="s">
        <v>61</v>
      </c>
      <c r="K108" s="2" t="s">
        <v>78</v>
      </c>
      <c r="L108" s="2" t="s">
        <v>62</v>
      </c>
      <c r="M108" s="119" t="s">
        <v>62</v>
      </c>
      <c r="N108" s="82">
        <f t="shared" si="1"/>
        <v>90</v>
      </c>
      <c r="O108" s="27">
        <f>+(C31*1)*G108</f>
        <v>90.100000000000009</v>
      </c>
    </row>
    <row r="109" spans="1:15" s="1" customFormat="1" ht="50.25" customHeight="1">
      <c r="A109" s="134"/>
      <c r="B109" s="131"/>
      <c r="C109" s="131"/>
      <c r="D109" s="137"/>
      <c r="E109" s="128"/>
      <c r="F109" s="134"/>
      <c r="G109" s="17">
        <v>0.05</v>
      </c>
      <c r="H109" s="134"/>
      <c r="I109" s="134" t="s">
        <v>102</v>
      </c>
      <c r="J109" s="5" t="s">
        <v>9</v>
      </c>
      <c r="K109" s="2" t="s">
        <v>78</v>
      </c>
      <c r="L109" s="2" t="s">
        <v>62</v>
      </c>
      <c r="M109" s="119" t="s">
        <v>62</v>
      </c>
      <c r="N109" s="82">
        <f t="shared" si="1"/>
        <v>1065</v>
      </c>
      <c r="O109" s="27">
        <f>+(C34*1)*G109</f>
        <v>1065.2</v>
      </c>
    </row>
    <row r="110" spans="1:15" s="1" customFormat="1" ht="23.25" customHeight="1">
      <c r="A110" s="132">
        <v>17</v>
      </c>
      <c r="B110" s="129" t="s">
        <v>46</v>
      </c>
      <c r="C110" s="129" t="s">
        <v>47</v>
      </c>
      <c r="D110" s="138" t="s">
        <v>173</v>
      </c>
      <c r="E110" s="129" t="s">
        <v>119</v>
      </c>
      <c r="F110" s="132" t="s">
        <v>14</v>
      </c>
      <c r="G110" s="17">
        <v>0.5</v>
      </c>
      <c r="H110" s="132" t="s">
        <v>17</v>
      </c>
      <c r="I110" s="132" t="s">
        <v>99</v>
      </c>
      <c r="J110" s="5" t="s">
        <v>61</v>
      </c>
      <c r="K110" s="2">
        <v>2</v>
      </c>
      <c r="L110" s="2">
        <v>2</v>
      </c>
      <c r="M110" s="119">
        <v>50</v>
      </c>
      <c r="N110" s="82">
        <f t="shared" si="1"/>
        <v>31</v>
      </c>
      <c r="O110" s="27">
        <f>+((C16*7)*K110)/M110</f>
        <v>30.8</v>
      </c>
    </row>
    <row r="111" spans="1:15" s="1" customFormat="1" ht="23.25" customHeight="1">
      <c r="A111" s="133"/>
      <c r="B111" s="130"/>
      <c r="C111" s="130"/>
      <c r="D111" s="139"/>
      <c r="E111" s="130"/>
      <c r="F111" s="133"/>
      <c r="G111" s="17">
        <v>0.5</v>
      </c>
      <c r="H111" s="133"/>
      <c r="I111" s="134"/>
      <c r="J111" s="5" t="s">
        <v>9</v>
      </c>
      <c r="K111" s="2">
        <v>2</v>
      </c>
      <c r="L111" s="2">
        <v>2</v>
      </c>
      <c r="M111" s="120">
        <v>7</v>
      </c>
      <c r="N111" s="82">
        <f t="shared" si="1"/>
        <v>44</v>
      </c>
      <c r="O111" s="27">
        <f>+((C17*7)*K111)/M111</f>
        <v>44</v>
      </c>
    </row>
    <row r="112" spans="1:15" s="1" customFormat="1" ht="23.25" customHeight="1">
      <c r="A112" s="133"/>
      <c r="B112" s="130"/>
      <c r="C112" s="130"/>
      <c r="D112" s="139"/>
      <c r="E112" s="130"/>
      <c r="F112" s="133"/>
      <c r="G112" s="17">
        <v>0.5</v>
      </c>
      <c r="H112" s="133"/>
      <c r="I112" s="132" t="s">
        <v>100</v>
      </c>
      <c r="J112" s="5" t="s">
        <v>61</v>
      </c>
      <c r="K112" s="2">
        <v>2</v>
      </c>
      <c r="L112" s="2">
        <v>2</v>
      </c>
      <c r="M112" s="119">
        <v>50</v>
      </c>
      <c r="N112" s="82">
        <f t="shared" si="1"/>
        <v>177</v>
      </c>
      <c r="O112" s="27">
        <f>+((C21*5)*K112)/M112</f>
        <v>177.2</v>
      </c>
    </row>
    <row r="113" spans="1:15" s="1" customFormat="1" ht="23.25" customHeight="1">
      <c r="A113" s="133"/>
      <c r="B113" s="130"/>
      <c r="C113" s="130"/>
      <c r="D113" s="139"/>
      <c r="E113" s="130"/>
      <c r="F113" s="133"/>
      <c r="G113" s="17">
        <v>0.5</v>
      </c>
      <c r="H113" s="133"/>
      <c r="I113" s="134"/>
      <c r="J113" s="5" t="s">
        <v>9</v>
      </c>
      <c r="K113" s="2">
        <v>2</v>
      </c>
      <c r="L113" s="2">
        <v>2</v>
      </c>
      <c r="M113" s="119">
        <v>50</v>
      </c>
      <c r="N113" s="82">
        <f t="shared" si="1"/>
        <v>29</v>
      </c>
      <c r="O113" s="27">
        <f>+((C22*5)*K113)/M113</f>
        <v>29.2</v>
      </c>
    </row>
    <row r="114" spans="1:15" s="1" customFormat="1" ht="23.25" customHeight="1">
      <c r="A114" s="133"/>
      <c r="B114" s="130"/>
      <c r="C114" s="130"/>
      <c r="D114" s="139"/>
      <c r="E114" s="130"/>
      <c r="F114" s="133"/>
      <c r="G114" s="17">
        <v>0.5</v>
      </c>
      <c r="H114" s="133"/>
      <c r="I114" s="132" t="s">
        <v>101</v>
      </c>
      <c r="J114" s="5" t="s">
        <v>61</v>
      </c>
      <c r="K114" s="2">
        <v>2</v>
      </c>
      <c r="L114" s="2">
        <v>2</v>
      </c>
      <c r="M114" s="119">
        <v>50</v>
      </c>
      <c r="N114" s="82">
        <f t="shared" si="1"/>
        <v>410</v>
      </c>
      <c r="O114" s="27">
        <f>+((C26*3)*K114)/M114</f>
        <v>409.68</v>
      </c>
    </row>
    <row r="115" spans="1:15" s="1" customFormat="1" ht="23.25" customHeight="1">
      <c r="A115" s="133"/>
      <c r="B115" s="130"/>
      <c r="C115" s="130"/>
      <c r="D115" s="139"/>
      <c r="E115" s="130"/>
      <c r="F115" s="133"/>
      <c r="G115" s="17">
        <v>0.5</v>
      </c>
      <c r="H115" s="133"/>
      <c r="I115" s="134"/>
      <c r="J115" s="5" t="s">
        <v>9</v>
      </c>
      <c r="K115" s="2">
        <v>2</v>
      </c>
      <c r="L115" s="2">
        <v>2</v>
      </c>
      <c r="M115" s="119">
        <v>50</v>
      </c>
      <c r="N115" s="82">
        <f t="shared" si="1"/>
        <v>350</v>
      </c>
      <c r="O115" s="27">
        <f>+((C27*3)*K115)/M115</f>
        <v>349.8</v>
      </c>
    </row>
    <row r="116" spans="1:15" s="1" customFormat="1" ht="23.25" customHeight="1">
      <c r="A116" s="133"/>
      <c r="B116" s="130"/>
      <c r="C116" s="130"/>
      <c r="D116" s="139"/>
      <c r="E116" s="130"/>
      <c r="F116" s="133"/>
      <c r="G116" s="17">
        <v>0.5</v>
      </c>
      <c r="H116" s="133"/>
      <c r="I116" s="132" t="s">
        <v>102</v>
      </c>
      <c r="J116" s="5" t="s">
        <v>61</v>
      </c>
      <c r="K116" s="2">
        <v>1</v>
      </c>
      <c r="L116" s="2">
        <v>2</v>
      </c>
      <c r="M116" s="119">
        <v>50</v>
      </c>
      <c r="N116" s="82">
        <f t="shared" si="1"/>
        <v>36</v>
      </c>
      <c r="O116" s="27">
        <f>+((C31*1)*K116)/M116</f>
        <v>36.04</v>
      </c>
    </row>
    <row r="117" spans="1:15" s="1" customFormat="1" ht="28.5" customHeight="1">
      <c r="A117" s="133"/>
      <c r="B117" s="130"/>
      <c r="C117" s="130"/>
      <c r="D117" s="139"/>
      <c r="E117" s="130"/>
      <c r="F117" s="133"/>
      <c r="G117" s="17">
        <v>0.5</v>
      </c>
      <c r="H117" s="134"/>
      <c r="I117" s="134" t="s">
        <v>102</v>
      </c>
      <c r="J117" s="5" t="s">
        <v>9</v>
      </c>
      <c r="K117" s="2">
        <v>1</v>
      </c>
      <c r="L117" s="2">
        <v>2</v>
      </c>
      <c r="M117" s="119">
        <v>50</v>
      </c>
      <c r="N117" s="82">
        <f t="shared" si="1"/>
        <v>426</v>
      </c>
      <c r="O117" s="27">
        <f>+((C34*1)*K117)/M117</f>
        <v>426.08</v>
      </c>
    </row>
    <row r="118" spans="1:15" s="1" customFormat="1" ht="14.25" customHeight="1">
      <c r="A118" s="132">
        <v>18</v>
      </c>
      <c r="B118" s="129" t="s">
        <v>48</v>
      </c>
      <c r="C118" s="129" t="s">
        <v>49</v>
      </c>
      <c r="D118" s="135" t="s">
        <v>149</v>
      </c>
      <c r="E118" s="129" t="s">
        <v>120</v>
      </c>
      <c r="F118" s="132" t="s">
        <v>5</v>
      </c>
      <c r="G118" s="17">
        <v>0.3</v>
      </c>
      <c r="H118" s="132" t="s">
        <v>17</v>
      </c>
      <c r="I118" s="132" t="s">
        <v>99</v>
      </c>
      <c r="J118" s="5" t="s">
        <v>61</v>
      </c>
      <c r="K118" s="2">
        <v>1</v>
      </c>
      <c r="L118" s="2" t="s">
        <v>62</v>
      </c>
      <c r="M118" s="119" t="s">
        <v>62</v>
      </c>
      <c r="N118" s="82">
        <f t="shared" si="1"/>
        <v>33</v>
      </c>
      <c r="O118" s="27">
        <f>+(C16*G118)*K118</f>
        <v>33</v>
      </c>
    </row>
    <row r="119" spans="1:15" s="1" customFormat="1" ht="14.25" customHeight="1">
      <c r="A119" s="133"/>
      <c r="B119" s="130"/>
      <c r="C119" s="130"/>
      <c r="D119" s="136"/>
      <c r="E119" s="130"/>
      <c r="F119" s="133"/>
      <c r="G119" s="17">
        <v>0.3</v>
      </c>
      <c r="H119" s="133"/>
      <c r="I119" s="134"/>
      <c r="J119" s="5" t="s">
        <v>9</v>
      </c>
      <c r="K119" s="2">
        <v>1</v>
      </c>
      <c r="L119" s="2" t="s">
        <v>62</v>
      </c>
      <c r="M119" s="119" t="s">
        <v>62</v>
      </c>
      <c r="N119" s="82">
        <f t="shared" si="1"/>
        <v>7</v>
      </c>
      <c r="O119" s="27">
        <f>+(C17*G119)*K119</f>
        <v>6.6</v>
      </c>
    </row>
    <row r="120" spans="1:15" s="1" customFormat="1" ht="14.25" customHeight="1">
      <c r="A120" s="133"/>
      <c r="B120" s="130"/>
      <c r="C120" s="130"/>
      <c r="D120" s="136"/>
      <c r="E120" s="130"/>
      <c r="F120" s="133"/>
      <c r="G120" s="17">
        <v>0.3</v>
      </c>
      <c r="H120" s="133"/>
      <c r="I120" s="132" t="s">
        <v>100</v>
      </c>
      <c r="J120" s="5" t="s">
        <v>61</v>
      </c>
      <c r="K120" s="2">
        <v>1</v>
      </c>
      <c r="L120" s="2" t="s">
        <v>62</v>
      </c>
      <c r="M120" s="119" t="s">
        <v>62</v>
      </c>
      <c r="N120" s="82">
        <f t="shared" si="1"/>
        <v>266</v>
      </c>
      <c r="O120" s="27">
        <f>+(C21*G120)*K120</f>
        <v>265.8</v>
      </c>
    </row>
    <row r="121" spans="1:15" s="1" customFormat="1" ht="14.25" customHeight="1">
      <c r="A121" s="133"/>
      <c r="B121" s="130"/>
      <c r="C121" s="130"/>
      <c r="D121" s="136"/>
      <c r="E121" s="130"/>
      <c r="F121" s="133"/>
      <c r="G121" s="17">
        <v>0.3</v>
      </c>
      <c r="H121" s="133"/>
      <c r="I121" s="134"/>
      <c r="J121" s="5" t="s">
        <v>9</v>
      </c>
      <c r="K121" s="2">
        <v>1</v>
      </c>
      <c r="L121" s="2" t="s">
        <v>62</v>
      </c>
      <c r="M121" s="119" t="s">
        <v>62</v>
      </c>
      <c r="N121" s="82">
        <f t="shared" si="1"/>
        <v>44</v>
      </c>
      <c r="O121" s="27">
        <f>+(C22*G121)*K121</f>
        <v>43.8</v>
      </c>
    </row>
    <row r="122" spans="1:15" s="1" customFormat="1" ht="14.25" customHeight="1">
      <c r="A122" s="133"/>
      <c r="B122" s="130"/>
      <c r="C122" s="130"/>
      <c r="D122" s="136"/>
      <c r="E122" s="130"/>
      <c r="F122" s="133"/>
      <c r="G122" s="17">
        <v>0.3</v>
      </c>
      <c r="H122" s="133"/>
      <c r="I122" s="132" t="s">
        <v>101</v>
      </c>
      <c r="J122" s="5" t="s">
        <v>61</v>
      </c>
      <c r="K122" s="2">
        <v>1</v>
      </c>
      <c r="L122" s="2" t="s">
        <v>62</v>
      </c>
      <c r="M122" s="119" t="s">
        <v>62</v>
      </c>
      <c r="N122" s="82">
        <f t="shared" si="1"/>
        <v>1024</v>
      </c>
      <c r="O122" s="27">
        <f>+(C26*G122)*K122</f>
        <v>1024.2</v>
      </c>
    </row>
    <row r="123" spans="1:15" s="1" customFormat="1" ht="14.25" customHeight="1">
      <c r="A123" s="133"/>
      <c r="B123" s="130"/>
      <c r="C123" s="130"/>
      <c r="D123" s="136"/>
      <c r="E123" s="130"/>
      <c r="F123" s="133"/>
      <c r="G123" s="17">
        <v>0.3</v>
      </c>
      <c r="H123" s="133"/>
      <c r="I123" s="134"/>
      <c r="J123" s="5" t="s">
        <v>9</v>
      </c>
      <c r="K123" s="2">
        <v>1</v>
      </c>
      <c r="L123" s="2" t="s">
        <v>62</v>
      </c>
      <c r="M123" s="119" t="s">
        <v>62</v>
      </c>
      <c r="N123" s="82">
        <f t="shared" si="1"/>
        <v>875</v>
      </c>
      <c r="O123" s="27">
        <f>+(C27*G123)*K123</f>
        <v>874.5</v>
      </c>
    </row>
    <row r="124" spans="1:15" s="1" customFormat="1" ht="14.25" customHeight="1">
      <c r="A124" s="133"/>
      <c r="B124" s="130"/>
      <c r="C124" s="130"/>
      <c r="D124" s="136"/>
      <c r="E124" s="130"/>
      <c r="F124" s="133"/>
      <c r="G124" s="17">
        <v>0.3</v>
      </c>
      <c r="H124" s="133"/>
      <c r="I124" s="132" t="s">
        <v>102</v>
      </c>
      <c r="J124" s="5" t="s">
        <v>61</v>
      </c>
      <c r="K124" s="2">
        <v>1</v>
      </c>
      <c r="L124" s="2" t="s">
        <v>62</v>
      </c>
      <c r="M124" s="119" t="s">
        <v>62</v>
      </c>
      <c r="N124" s="82">
        <f t="shared" si="1"/>
        <v>541</v>
      </c>
      <c r="O124" s="27">
        <f>+(C31*G124)*K124</f>
        <v>540.6</v>
      </c>
    </row>
    <row r="125" spans="1:15" s="1" customFormat="1" ht="15" customHeight="1">
      <c r="A125" s="133"/>
      <c r="B125" s="130"/>
      <c r="C125" s="130"/>
      <c r="D125" s="136"/>
      <c r="E125" s="130"/>
      <c r="F125" s="133"/>
      <c r="G125" s="17">
        <v>0.3</v>
      </c>
      <c r="H125" s="133"/>
      <c r="I125" s="134" t="s">
        <v>102</v>
      </c>
      <c r="J125" s="5" t="s">
        <v>9</v>
      </c>
      <c r="K125" s="2">
        <v>1</v>
      </c>
      <c r="L125" s="2" t="s">
        <v>62</v>
      </c>
      <c r="M125" s="119" t="s">
        <v>62</v>
      </c>
      <c r="N125" s="82">
        <f t="shared" si="1"/>
        <v>6391</v>
      </c>
      <c r="O125" s="27">
        <f>+(C34*G125)*K125</f>
        <v>6391.2</v>
      </c>
    </row>
    <row r="126" spans="1:15" s="1" customFormat="1" ht="14.25" customHeight="1">
      <c r="A126" s="133"/>
      <c r="B126" s="130"/>
      <c r="C126" s="130"/>
      <c r="D126" s="136"/>
      <c r="E126" s="129" t="s">
        <v>121</v>
      </c>
      <c r="F126" s="132" t="s">
        <v>5</v>
      </c>
      <c r="G126" s="17">
        <v>0.3</v>
      </c>
      <c r="H126" s="132" t="s">
        <v>17</v>
      </c>
      <c r="I126" s="132" t="s">
        <v>99</v>
      </c>
      <c r="J126" s="5" t="s">
        <v>61</v>
      </c>
      <c r="K126" s="2">
        <v>1</v>
      </c>
      <c r="L126" s="2" t="s">
        <v>62</v>
      </c>
      <c r="M126" s="119" t="s">
        <v>62</v>
      </c>
      <c r="N126" s="82">
        <f t="shared" si="1"/>
        <v>33</v>
      </c>
      <c r="O126" s="27">
        <f>+(C16*G126)*K126</f>
        <v>33</v>
      </c>
    </row>
    <row r="127" spans="1:15" s="1" customFormat="1" ht="14.25" customHeight="1">
      <c r="A127" s="133"/>
      <c r="B127" s="130"/>
      <c r="C127" s="130"/>
      <c r="D127" s="136"/>
      <c r="E127" s="130"/>
      <c r="F127" s="133"/>
      <c r="G127" s="63">
        <v>1</v>
      </c>
      <c r="H127" s="133"/>
      <c r="I127" s="134"/>
      <c r="J127" s="5" t="s">
        <v>9</v>
      </c>
      <c r="K127" s="2">
        <v>1</v>
      </c>
      <c r="L127" s="2" t="s">
        <v>62</v>
      </c>
      <c r="M127" s="119" t="s">
        <v>62</v>
      </c>
      <c r="N127" s="82">
        <f t="shared" si="1"/>
        <v>22</v>
      </c>
      <c r="O127" s="27">
        <f>+(C17*G127)*K127</f>
        <v>22</v>
      </c>
    </row>
    <row r="128" spans="1:15" s="1" customFormat="1" ht="14.25" customHeight="1">
      <c r="A128" s="133"/>
      <c r="B128" s="130"/>
      <c r="C128" s="130"/>
      <c r="D128" s="136"/>
      <c r="E128" s="130"/>
      <c r="F128" s="133"/>
      <c r="G128" s="17">
        <v>0.3</v>
      </c>
      <c r="H128" s="133"/>
      <c r="I128" s="132" t="s">
        <v>100</v>
      </c>
      <c r="J128" s="5" t="s">
        <v>61</v>
      </c>
      <c r="K128" s="2">
        <v>1</v>
      </c>
      <c r="L128" s="2" t="s">
        <v>62</v>
      </c>
      <c r="M128" s="119" t="s">
        <v>62</v>
      </c>
      <c r="N128" s="82">
        <f t="shared" si="1"/>
        <v>266</v>
      </c>
      <c r="O128" s="27">
        <f>+(C21*G128)*K128</f>
        <v>265.8</v>
      </c>
    </row>
    <row r="129" spans="1:15" s="1" customFormat="1" ht="14.25" customHeight="1">
      <c r="A129" s="133"/>
      <c r="B129" s="130"/>
      <c r="C129" s="130"/>
      <c r="D129" s="136"/>
      <c r="E129" s="130"/>
      <c r="F129" s="133"/>
      <c r="G129" s="17">
        <v>0.3</v>
      </c>
      <c r="H129" s="133"/>
      <c r="I129" s="134"/>
      <c r="J129" s="5" t="s">
        <v>9</v>
      </c>
      <c r="K129" s="2">
        <v>1</v>
      </c>
      <c r="L129" s="2" t="s">
        <v>62</v>
      </c>
      <c r="M129" s="119" t="s">
        <v>62</v>
      </c>
      <c r="N129" s="82">
        <f t="shared" si="1"/>
        <v>44</v>
      </c>
      <c r="O129" s="27">
        <f>+(C22*G129)*K129</f>
        <v>43.8</v>
      </c>
    </row>
    <row r="130" spans="1:15" s="1" customFormat="1" ht="14.25" customHeight="1">
      <c r="A130" s="133"/>
      <c r="B130" s="130"/>
      <c r="C130" s="130"/>
      <c r="D130" s="136"/>
      <c r="E130" s="130"/>
      <c r="F130" s="133"/>
      <c r="G130" s="17">
        <v>0.3</v>
      </c>
      <c r="H130" s="133"/>
      <c r="I130" s="132" t="s">
        <v>101</v>
      </c>
      <c r="J130" s="5" t="s">
        <v>61</v>
      </c>
      <c r="K130" s="2">
        <v>1</v>
      </c>
      <c r="L130" s="2" t="s">
        <v>62</v>
      </c>
      <c r="M130" s="119" t="s">
        <v>62</v>
      </c>
      <c r="N130" s="82">
        <f t="shared" si="1"/>
        <v>1024</v>
      </c>
      <c r="O130" s="27">
        <f>+(C26*G130)*K130</f>
        <v>1024.2</v>
      </c>
    </row>
    <row r="131" spans="1:15" s="1" customFormat="1" ht="14.25" customHeight="1">
      <c r="A131" s="133"/>
      <c r="B131" s="130"/>
      <c r="C131" s="130"/>
      <c r="D131" s="136"/>
      <c r="E131" s="130"/>
      <c r="F131" s="133"/>
      <c r="G131" s="17">
        <v>0.3</v>
      </c>
      <c r="H131" s="133"/>
      <c r="I131" s="134"/>
      <c r="J131" s="5" t="s">
        <v>9</v>
      </c>
      <c r="K131" s="2">
        <v>1</v>
      </c>
      <c r="L131" s="2" t="s">
        <v>62</v>
      </c>
      <c r="M131" s="119" t="s">
        <v>62</v>
      </c>
      <c r="N131" s="82">
        <f t="shared" si="1"/>
        <v>875</v>
      </c>
      <c r="O131" s="27">
        <f>+(C27*G131)*K131</f>
        <v>874.5</v>
      </c>
    </row>
    <row r="132" spans="1:15" s="1" customFormat="1" ht="14.25" customHeight="1">
      <c r="A132" s="133"/>
      <c r="B132" s="130"/>
      <c r="C132" s="130"/>
      <c r="D132" s="136"/>
      <c r="E132" s="130"/>
      <c r="F132" s="133"/>
      <c r="G132" s="17">
        <v>0.3</v>
      </c>
      <c r="H132" s="133"/>
      <c r="I132" s="132" t="s">
        <v>102</v>
      </c>
      <c r="J132" s="5" t="s">
        <v>61</v>
      </c>
      <c r="K132" s="2">
        <v>1</v>
      </c>
      <c r="L132" s="2" t="s">
        <v>62</v>
      </c>
      <c r="M132" s="119" t="s">
        <v>62</v>
      </c>
      <c r="N132" s="82">
        <f t="shared" si="1"/>
        <v>541</v>
      </c>
      <c r="O132" s="27">
        <f>+(C31*G132)*K132</f>
        <v>540.6</v>
      </c>
    </row>
    <row r="133" spans="1:15" s="1" customFormat="1" ht="15" customHeight="1">
      <c r="A133" s="134"/>
      <c r="B133" s="131"/>
      <c r="C133" s="131"/>
      <c r="D133" s="137"/>
      <c r="E133" s="130"/>
      <c r="F133" s="133"/>
      <c r="G133" s="17">
        <v>0.3</v>
      </c>
      <c r="H133" s="133"/>
      <c r="I133" s="134" t="s">
        <v>102</v>
      </c>
      <c r="J133" s="5" t="s">
        <v>9</v>
      </c>
      <c r="K133" s="2">
        <v>1</v>
      </c>
      <c r="L133" s="2" t="s">
        <v>62</v>
      </c>
      <c r="M133" s="119" t="s">
        <v>62</v>
      </c>
      <c r="N133" s="82">
        <f t="shared" si="1"/>
        <v>6391</v>
      </c>
      <c r="O133" s="27">
        <f>+(C34*G133)*K133</f>
        <v>6391.2</v>
      </c>
    </row>
    <row r="134" spans="1:15" s="1" customFormat="1" ht="14.25" customHeight="1">
      <c r="A134" s="132">
        <v>19</v>
      </c>
      <c r="B134" s="129" t="s">
        <v>50</v>
      </c>
      <c r="C134" s="126" t="s">
        <v>175</v>
      </c>
      <c r="D134" s="138" t="s">
        <v>174</v>
      </c>
      <c r="E134" s="129" t="s">
        <v>108</v>
      </c>
      <c r="F134" s="132" t="s">
        <v>5</v>
      </c>
      <c r="G134" s="17">
        <v>0.2</v>
      </c>
      <c r="H134" s="132" t="s">
        <v>17</v>
      </c>
      <c r="I134" s="132" t="s">
        <v>99</v>
      </c>
      <c r="J134" s="5" t="s">
        <v>61</v>
      </c>
      <c r="K134" s="2">
        <v>1</v>
      </c>
      <c r="L134" s="2" t="s">
        <v>62</v>
      </c>
      <c r="M134" s="119" t="s">
        <v>62</v>
      </c>
      <c r="N134" s="82">
        <f t="shared" si="1"/>
        <v>22</v>
      </c>
      <c r="O134" s="27">
        <f>+(C16*G134)*K134</f>
        <v>22</v>
      </c>
    </row>
    <row r="135" spans="1:15" s="1" customFormat="1" ht="14">
      <c r="A135" s="133"/>
      <c r="B135" s="130"/>
      <c r="C135" s="127"/>
      <c r="D135" s="139"/>
      <c r="E135" s="130"/>
      <c r="F135" s="133"/>
      <c r="G135" s="63">
        <v>1</v>
      </c>
      <c r="H135" s="133"/>
      <c r="I135" s="134"/>
      <c r="J135" s="5" t="s">
        <v>9</v>
      </c>
      <c r="K135" s="2">
        <v>1</v>
      </c>
      <c r="L135" s="2" t="s">
        <v>62</v>
      </c>
      <c r="M135" s="119" t="s">
        <v>62</v>
      </c>
      <c r="N135" s="82">
        <f t="shared" si="1"/>
        <v>22</v>
      </c>
      <c r="O135" s="27">
        <f>+(C17*G135)*K135</f>
        <v>22</v>
      </c>
    </row>
    <row r="136" spans="1:15" s="1" customFormat="1" ht="14">
      <c r="A136" s="133"/>
      <c r="B136" s="130"/>
      <c r="C136" s="127"/>
      <c r="D136" s="139"/>
      <c r="E136" s="130"/>
      <c r="F136" s="133"/>
      <c r="G136" s="17">
        <v>0.2</v>
      </c>
      <c r="H136" s="133"/>
      <c r="I136" s="132" t="s">
        <v>100</v>
      </c>
      <c r="J136" s="5" t="s">
        <v>61</v>
      </c>
      <c r="K136" s="2">
        <v>1</v>
      </c>
      <c r="L136" s="2" t="s">
        <v>62</v>
      </c>
      <c r="M136" s="119" t="s">
        <v>62</v>
      </c>
      <c r="N136" s="82">
        <f t="shared" si="1"/>
        <v>177</v>
      </c>
      <c r="O136" s="27">
        <f>+(C21*G136)*K136</f>
        <v>177.20000000000002</v>
      </c>
    </row>
    <row r="137" spans="1:15" s="1" customFormat="1" ht="14">
      <c r="A137" s="133"/>
      <c r="B137" s="130"/>
      <c r="C137" s="127"/>
      <c r="D137" s="139"/>
      <c r="E137" s="130"/>
      <c r="F137" s="133"/>
      <c r="G137" s="17">
        <v>0.2</v>
      </c>
      <c r="H137" s="133"/>
      <c r="I137" s="134"/>
      <c r="J137" s="5" t="s">
        <v>9</v>
      </c>
      <c r="K137" s="2">
        <v>1</v>
      </c>
      <c r="L137" s="2" t="s">
        <v>62</v>
      </c>
      <c r="M137" s="119" t="s">
        <v>62</v>
      </c>
      <c r="N137" s="82">
        <f t="shared" si="1"/>
        <v>29</v>
      </c>
      <c r="O137" s="27">
        <f>+(C22*G137)*K137</f>
        <v>29.200000000000003</v>
      </c>
    </row>
    <row r="138" spans="1:15" s="1" customFormat="1" ht="14">
      <c r="A138" s="133"/>
      <c r="B138" s="130"/>
      <c r="C138" s="127"/>
      <c r="D138" s="139"/>
      <c r="E138" s="130"/>
      <c r="F138" s="133"/>
      <c r="G138" s="17">
        <v>0.2</v>
      </c>
      <c r="H138" s="133"/>
      <c r="I138" s="132" t="s">
        <v>101</v>
      </c>
      <c r="J138" s="5" t="s">
        <v>61</v>
      </c>
      <c r="K138" s="2">
        <v>1</v>
      </c>
      <c r="L138" s="2" t="s">
        <v>62</v>
      </c>
      <c r="M138" s="119" t="s">
        <v>62</v>
      </c>
      <c r="N138" s="82">
        <f t="shared" si="1"/>
        <v>683</v>
      </c>
      <c r="O138" s="27">
        <f>+(C26*G138)*K138</f>
        <v>682.80000000000007</v>
      </c>
    </row>
    <row r="139" spans="1:15" s="1" customFormat="1" ht="14">
      <c r="A139" s="133"/>
      <c r="B139" s="130"/>
      <c r="C139" s="127"/>
      <c r="D139" s="139"/>
      <c r="E139" s="130"/>
      <c r="F139" s="133"/>
      <c r="G139" s="17">
        <v>0.2</v>
      </c>
      <c r="H139" s="133"/>
      <c r="I139" s="134"/>
      <c r="J139" s="5" t="s">
        <v>9</v>
      </c>
      <c r="K139" s="2">
        <v>1</v>
      </c>
      <c r="L139" s="2" t="s">
        <v>62</v>
      </c>
      <c r="M139" s="119" t="s">
        <v>62</v>
      </c>
      <c r="N139" s="82">
        <f t="shared" si="1"/>
        <v>583</v>
      </c>
      <c r="O139" s="27">
        <f>+(C27*G139)*K139</f>
        <v>583</v>
      </c>
    </row>
    <row r="140" spans="1:15" s="1" customFormat="1" ht="14">
      <c r="A140" s="133"/>
      <c r="B140" s="130"/>
      <c r="C140" s="127"/>
      <c r="D140" s="139"/>
      <c r="E140" s="130"/>
      <c r="F140" s="133"/>
      <c r="G140" s="17">
        <v>0.2</v>
      </c>
      <c r="H140" s="133"/>
      <c r="I140" s="132" t="s">
        <v>102</v>
      </c>
      <c r="J140" s="5" t="s">
        <v>61</v>
      </c>
      <c r="K140" s="2">
        <v>1</v>
      </c>
      <c r="L140" s="2" t="s">
        <v>62</v>
      </c>
      <c r="M140" s="119" t="s">
        <v>62</v>
      </c>
      <c r="N140" s="82">
        <f t="shared" si="1"/>
        <v>360</v>
      </c>
      <c r="O140" s="27">
        <f>+(C31*G140)*K140</f>
        <v>360.40000000000003</v>
      </c>
    </row>
    <row r="141" spans="1:15" s="1" customFormat="1" ht="14">
      <c r="A141" s="134"/>
      <c r="B141" s="131"/>
      <c r="C141" s="128"/>
      <c r="D141" s="152"/>
      <c r="E141" s="131"/>
      <c r="F141" s="134"/>
      <c r="G141" s="17">
        <v>0.2</v>
      </c>
      <c r="H141" s="134"/>
      <c r="I141" s="134" t="s">
        <v>102</v>
      </c>
      <c r="J141" s="5" t="s">
        <v>9</v>
      </c>
      <c r="K141" s="2">
        <v>1</v>
      </c>
      <c r="L141" s="2" t="s">
        <v>62</v>
      </c>
      <c r="M141" s="119" t="s">
        <v>62</v>
      </c>
      <c r="N141" s="82">
        <f t="shared" si="1"/>
        <v>4261</v>
      </c>
      <c r="O141" s="27">
        <f>+(C34*G141)*K141</f>
        <v>4260.8</v>
      </c>
    </row>
    <row r="142" spans="1:15" s="1" customFormat="1" ht="14.25" customHeight="1">
      <c r="A142" s="132">
        <v>20</v>
      </c>
      <c r="B142" s="129" t="s">
        <v>51</v>
      </c>
      <c r="C142" s="126" t="s">
        <v>176</v>
      </c>
      <c r="D142" s="135" t="s">
        <v>125</v>
      </c>
      <c r="E142" s="129" t="s">
        <v>93</v>
      </c>
      <c r="F142" s="140" t="s">
        <v>15</v>
      </c>
      <c r="G142" s="46">
        <v>0.1</v>
      </c>
      <c r="H142" s="140" t="s">
        <v>17</v>
      </c>
      <c r="I142" s="132" t="s">
        <v>99</v>
      </c>
      <c r="J142" s="5" t="s">
        <v>61</v>
      </c>
      <c r="K142" s="2">
        <v>1</v>
      </c>
      <c r="L142" s="2" t="s">
        <v>62</v>
      </c>
      <c r="M142" s="119" t="s">
        <v>62</v>
      </c>
      <c r="N142" s="82">
        <f t="shared" si="1"/>
        <v>66</v>
      </c>
      <c r="O142" s="27">
        <f>+(C16*G142)*6</f>
        <v>66</v>
      </c>
    </row>
    <row r="143" spans="1:15" s="1" customFormat="1" ht="14">
      <c r="A143" s="133"/>
      <c r="B143" s="130"/>
      <c r="C143" s="127"/>
      <c r="D143" s="136"/>
      <c r="E143" s="130"/>
      <c r="F143" s="140"/>
      <c r="G143" s="46">
        <v>0.1</v>
      </c>
      <c r="H143" s="140"/>
      <c r="I143" s="134"/>
      <c r="J143" s="5" t="s">
        <v>9</v>
      </c>
      <c r="K143" s="2">
        <v>1</v>
      </c>
      <c r="L143" s="2" t="s">
        <v>62</v>
      </c>
      <c r="M143" s="119" t="s">
        <v>62</v>
      </c>
      <c r="N143" s="82">
        <f t="shared" si="1"/>
        <v>13</v>
      </c>
      <c r="O143" s="27">
        <f>+(C17*G143)*6</f>
        <v>13.200000000000001</v>
      </c>
    </row>
    <row r="144" spans="1:15" s="1" customFormat="1" ht="14">
      <c r="A144" s="133"/>
      <c r="B144" s="130"/>
      <c r="C144" s="127"/>
      <c r="D144" s="136"/>
      <c r="E144" s="130"/>
      <c r="F144" s="140"/>
      <c r="G144" s="46">
        <v>0.1</v>
      </c>
      <c r="H144" s="140"/>
      <c r="I144" s="132" t="s">
        <v>100</v>
      </c>
      <c r="J144" s="5" t="s">
        <v>61</v>
      </c>
      <c r="K144" s="2">
        <v>1</v>
      </c>
      <c r="L144" s="2" t="s">
        <v>62</v>
      </c>
      <c r="M144" s="119" t="s">
        <v>62</v>
      </c>
      <c r="N144" s="82">
        <f t="shared" si="1"/>
        <v>532</v>
      </c>
      <c r="O144" s="27">
        <f>+(C21*G144)*6</f>
        <v>531.6</v>
      </c>
    </row>
    <row r="145" spans="1:15" s="1" customFormat="1" ht="14">
      <c r="A145" s="133"/>
      <c r="B145" s="130"/>
      <c r="C145" s="127"/>
      <c r="D145" s="136"/>
      <c r="E145" s="130"/>
      <c r="F145" s="140"/>
      <c r="G145" s="46">
        <v>0.1</v>
      </c>
      <c r="H145" s="140"/>
      <c r="I145" s="134"/>
      <c r="J145" s="5" t="s">
        <v>9</v>
      </c>
      <c r="K145" s="2">
        <v>1</v>
      </c>
      <c r="L145" s="2" t="s">
        <v>62</v>
      </c>
      <c r="M145" s="119" t="s">
        <v>62</v>
      </c>
      <c r="N145" s="82">
        <f t="shared" si="1"/>
        <v>88</v>
      </c>
      <c r="O145" s="27">
        <f>+(C22*G145)*6</f>
        <v>87.600000000000009</v>
      </c>
    </row>
    <row r="146" spans="1:15" s="1" customFormat="1" ht="14">
      <c r="A146" s="133"/>
      <c r="B146" s="130"/>
      <c r="C146" s="127"/>
      <c r="D146" s="136"/>
      <c r="E146" s="130"/>
      <c r="F146" s="140"/>
      <c r="G146" s="46">
        <v>0.1</v>
      </c>
      <c r="H146" s="140"/>
      <c r="I146" s="132" t="s">
        <v>101</v>
      </c>
      <c r="J146" s="5" t="s">
        <v>61</v>
      </c>
      <c r="K146" s="2">
        <v>1</v>
      </c>
      <c r="L146" s="2" t="s">
        <v>62</v>
      </c>
      <c r="M146" s="119" t="s">
        <v>62</v>
      </c>
      <c r="N146" s="82">
        <f t="shared" si="1"/>
        <v>2048</v>
      </c>
      <c r="O146" s="27">
        <f>+(C26*G146)*6</f>
        <v>2048.4</v>
      </c>
    </row>
    <row r="147" spans="1:15" s="1" customFormat="1" ht="14">
      <c r="A147" s="133"/>
      <c r="B147" s="130"/>
      <c r="C147" s="127"/>
      <c r="D147" s="136"/>
      <c r="E147" s="130"/>
      <c r="F147" s="140"/>
      <c r="G147" s="46">
        <v>0.1</v>
      </c>
      <c r="H147" s="140"/>
      <c r="I147" s="134"/>
      <c r="J147" s="5" t="s">
        <v>9</v>
      </c>
      <c r="K147" s="2">
        <v>1</v>
      </c>
      <c r="L147" s="2" t="s">
        <v>62</v>
      </c>
      <c r="M147" s="119" t="s">
        <v>62</v>
      </c>
      <c r="N147" s="82">
        <f t="shared" si="1"/>
        <v>1749</v>
      </c>
      <c r="O147" s="27">
        <f>+(C27*G147)*6</f>
        <v>1749</v>
      </c>
    </row>
    <row r="148" spans="1:15" s="1" customFormat="1" ht="14">
      <c r="A148" s="133"/>
      <c r="B148" s="130"/>
      <c r="C148" s="127"/>
      <c r="D148" s="136"/>
      <c r="E148" s="130"/>
      <c r="F148" s="140"/>
      <c r="G148" s="46">
        <v>0.1</v>
      </c>
      <c r="H148" s="140"/>
      <c r="I148" s="132" t="s">
        <v>102</v>
      </c>
      <c r="J148" s="5" t="s">
        <v>61</v>
      </c>
      <c r="K148" s="2">
        <v>1</v>
      </c>
      <c r="L148" s="2" t="s">
        <v>62</v>
      </c>
      <c r="M148" s="119" t="s">
        <v>62</v>
      </c>
      <c r="N148" s="82">
        <f t="shared" si="1"/>
        <v>1081</v>
      </c>
      <c r="O148" s="27">
        <f>+(C31*G148)*6</f>
        <v>1081.2</v>
      </c>
    </row>
    <row r="149" spans="1:15" s="1" customFormat="1" ht="14">
      <c r="A149" s="133"/>
      <c r="B149" s="130"/>
      <c r="C149" s="127"/>
      <c r="D149" s="137"/>
      <c r="E149" s="131"/>
      <c r="F149" s="140"/>
      <c r="G149" s="46">
        <v>0.1</v>
      </c>
      <c r="H149" s="140"/>
      <c r="I149" s="134"/>
      <c r="J149" s="5" t="s">
        <v>9</v>
      </c>
      <c r="K149" s="2">
        <v>1</v>
      </c>
      <c r="L149" s="2" t="s">
        <v>62</v>
      </c>
      <c r="M149" s="119" t="s">
        <v>62</v>
      </c>
      <c r="N149" s="82">
        <f t="shared" si="1"/>
        <v>12782</v>
      </c>
      <c r="O149" s="27">
        <f>+(C34*G149)*6</f>
        <v>12782.400000000001</v>
      </c>
    </row>
    <row r="150" spans="1:15" s="1" customFormat="1" ht="13.75" customHeight="1">
      <c r="A150" s="133"/>
      <c r="B150" s="130"/>
      <c r="C150" s="127"/>
      <c r="D150" s="129" t="s">
        <v>52</v>
      </c>
      <c r="E150" s="129" t="s">
        <v>93</v>
      </c>
      <c r="F150" s="132" t="s">
        <v>15</v>
      </c>
      <c r="G150" s="46">
        <v>0.1</v>
      </c>
      <c r="H150" s="140" t="s">
        <v>17</v>
      </c>
      <c r="I150" s="132" t="s">
        <v>99</v>
      </c>
      <c r="J150" s="5" t="s">
        <v>61</v>
      </c>
      <c r="K150" s="2">
        <v>1</v>
      </c>
      <c r="L150" s="2" t="s">
        <v>62</v>
      </c>
      <c r="M150" s="119" t="s">
        <v>62</v>
      </c>
      <c r="N150" s="82">
        <f t="shared" si="1"/>
        <v>110</v>
      </c>
      <c r="O150" s="27">
        <f>+(C16*G150)*10</f>
        <v>110</v>
      </c>
    </row>
    <row r="151" spans="1:15" s="1" customFormat="1" ht="14">
      <c r="A151" s="133"/>
      <c r="B151" s="130"/>
      <c r="C151" s="127"/>
      <c r="D151" s="130"/>
      <c r="E151" s="130"/>
      <c r="F151" s="133"/>
      <c r="G151" s="46">
        <v>0.1</v>
      </c>
      <c r="H151" s="140"/>
      <c r="I151" s="134"/>
      <c r="J151" s="5" t="s">
        <v>9</v>
      </c>
      <c r="K151" s="2">
        <v>1</v>
      </c>
      <c r="L151" s="2" t="s">
        <v>62</v>
      </c>
      <c r="M151" s="119" t="s">
        <v>62</v>
      </c>
      <c r="N151" s="82">
        <f t="shared" si="1"/>
        <v>22</v>
      </c>
      <c r="O151" s="27">
        <f>+(C17*G151)*10</f>
        <v>22</v>
      </c>
    </row>
    <row r="152" spans="1:15" s="1" customFormat="1" ht="14">
      <c r="A152" s="133"/>
      <c r="B152" s="130"/>
      <c r="C152" s="127"/>
      <c r="D152" s="130"/>
      <c r="E152" s="130"/>
      <c r="F152" s="133"/>
      <c r="G152" s="46">
        <v>0.1</v>
      </c>
      <c r="H152" s="140"/>
      <c r="I152" s="132" t="s">
        <v>100</v>
      </c>
      <c r="J152" s="5" t="s">
        <v>61</v>
      </c>
      <c r="K152" s="2">
        <v>1</v>
      </c>
      <c r="L152" s="2" t="s">
        <v>62</v>
      </c>
      <c r="M152" s="119" t="s">
        <v>62</v>
      </c>
      <c r="N152" s="82">
        <f t="shared" si="1"/>
        <v>886</v>
      </c>
      <c r="O152" s="27">
        <f>+(C21*G152)*10</f>
        <v>886.00000000000011</v>
      </c>
    </row>
    <row r="153" spans="1:15" s="1" customFormat="1" ht="14">
      <c r="A153" s="133"/>
      <c r="B153" s="130"/>
      <c r="C153" s="127"/>
      <c r="D153" s="130"/>
      <c r="E153" s="130"/>
      <c r="F153" s="133"/>
      <c r="G153" s="46">
        <v>0.1</v>
      </c>
      <c r="H153" s="140"/>
      <c r="I153" s="134"/>
      <c r="J153" s="5" t="s">
        <v>9</v>
      </c>
      <c r="K153" s="2">
        <v>1</v>
      </c>
      <c r="L153" s="2" t="s">
        <v>62</v>
      </c>
      <c r="M153" s="119" t="s">
        <v>62</v>
      </c>
      <c r="N153" s="82">
        <f t="shared" si="1"/>
        <v>146</v>
      </c>
      <c r="O153" s="27">
        <f>+(C22*G153)*10</f>
        <v>146</v>
      </c>
    </row>
    <row r="154" spans="1:15" s="1" customFormat="1" ht="14">
      <c r="A154" s="133"/>
      <c r="B154" s="130"/>
      <c r="C154" s="127"/>
      <c r="D154" s="130"/>
      <c r="E154" s="130"/>
      <c r="F154" s="133"/>
      <c r="G154" s="46">
        <v>0.1</v>
      </c>
      <c r="H154" s="140"/>
      <c r="I154" s="132" t="s">
        <v>101</v>
      </c>
      <c r="J154" s="5" t="s">
        <v>61</v>
      </c>
      <c r="K154" s="2">
        <v>1</v>
      </c>
      <c r="L154" s="2" t="s">
        <v>62</v>
      </c>
      <c r="M154" s="119" t="s">
        <v>62</v>
      </c>
      <c r="N154" s="82">
        <f t="shared" si="1"/>
        <v>3414</v>
      </c>
      <c r="O154" s="27">
        <f>+(C26*G154)*10</f>
        <v>3414.0000000000005</v>
      </c>
    </row>
    <row r="155" spans="1:15" s="1" customFormat="1" ht="14">
      <c r="A155" s="133"/>
      <c r="B155" s="130"/>
      <c r="C155" s="127"/>
      <c r="D155" s="130"/>
      <c r="E155" s="130"/>
      <c r="F155" s="133"/>
      <c r="G155" s="46">
        <v>0.1</v>
      </c>
      <c r="H155" s="140"/>
      <c r="I155" s="134"/>
      <c r="J155" s="5" t="s">
        <v>9</v>
      </c>
      <c r="K155" s="2">
        <v>1</v>
      </c>
      <c r="L155" s="2" t="s">
        <v>62</v>
      </c>
      <c r="M155" s="119" t="s">
        <v>62</v>
      </c>
      <c r="N155" s="82">
        <f t="shared" si="1"/>
        <v>2915</v>
      </c>
      <c r="O155" s="27">
        <f>+(C27*G155)*10</f>
        <v>2915</v>
      </c>
    </row>
    <row r="156" spans="1:15" s="1" customFormat="1" ht="14">
      <c r="A156" s="133"/>
      <c r="B156" s="130"/>
      <c r="C156" s="127"/>
      <c r="D156" s="130"/>
      <c r="E156" s="130"/>
      <c r="F156" s="133"/>
      <c r="G156" s="46">
        <v>0.1</v>
      </c>
      <c r="H156" s="140"/>
      <c r="I156" s="132" t="s">
        <v>102</v>
      </c>
      <c r="J156" s="5" t="s">
        <v>61</v>
      </c>
      <c r="K156" s="2">
        <v>1</v>
      </c>
      <c r="L156" s="2" t="s">
        <v>62</v>
      </c>
      <c r="M156" s="119" t="s">
        <v>62</v>
      </c>
      <c r="N156" s="82">
        <f t="shared" si="1"/>
        <v>1802</v>
      </c>
      <c r="O156" s="27">
        <f>+(C31*G156)*10</f>
        <v>1802.0000000000002</v>
      </c>
    </row>
    <row r="157" spans="1:15" s="1" customFormat="1" ht="14">
      <c r="A157" s="133"/>
      <c r="B157" s="130"/>
      <c r="C157" s="127"/>
      <c r="D157" s="131"/>
      <c r="E157" s="131"/>
      <c r="F157" s="134"/>
      <c r="G157" s="46">
        <v>0.1</v>
      </c>
      <c r="H157" s="140"/>
      <c r="I157" s="134"/>
      <c r="J157" s="5" t="s">
        <v>9</v>
      </c>
      <c r="K157" s="2">
        <v>1</v>
      </c>
      <c r="L157" s="2" t="s">
        <v>62</v>
      </c>
      <c r="M157" s="119" t="s">
        <v>62</v>
      </c>
      <c r="N157" s="82">
        <f t="shared" si="1"/>
        <v>21304</v>
      </c>
      <c r="O157" s="27">
        <f>+(C34*G157)*10</f>
        <v>21304</v>
      </c>
    </row>
    <row r="158" spans="1:15" s="1" customFormat="1" ht="15" customHeight="1">
      <c r="A158" s="133"/>
      <c r="B158" s="130"/>
      <c r="C158" s="127"/>
      <c r="D158" s="129" t="s">
        <v>150</v>
      </c>
      <c r="E158" s="129" t="s">
        <v>93</v>
      </c>
      <c r="F158" s="132" t="s">
        <v>15</v>
      </c>
      <c r="G158" s="46">
        <v>0.1</v>
      </c>
      <c r="H158" s="140" t="s">
        <v>17</v>
      </c>
      <c r="I158" s="132" t="s">
        <v>99</v>
      </c>
      <c r="J158" s="5" t="s">
        <v>61</v>
      </c>
      <c r="K158" s="2">
        <v>1</v>
      </c>
      <c r="L158" s="2" t="s">
        <v>62</v>
      </c>
      <c r="M158" s="119" t="s">
        <v>62</v>
      </c>
      <c r="N158" s="82">
        <f t="shared" si="1"/>
        <v>55</v>
      </c>
      <c r="O158" s="27">
        <f>+(C16*G158)*5</f>
        <v>55</v>
      </c>
    </row>
    <row r="159" spans="1:15" s="1" customFormat="1" ht="15" customHeight="1">
      <c r="A159" s="133"/>
      <c r="B159" s="130"/>
      <c r="C159" s="127"/>
      <c r="D159" s="130"/>
      <c r="E159" s="130"/>
      <c r="F159" s="133"/>
      <c r="G159" s="46">
        <v>0.1</v>
      </c>
      <c r="H159" s="140"/>
      <c r="I159" s="134"/>
      <c r="J159" s="5" t="s">
        <v>9</v>
      </c>
      <c r="K159" s="2">
        <v>1</v>
      </c>
      <c r="L159" s="2" t="s">
        <v>62</v>
      </c>
      <c r="M159" s="119" t="s">
        <v>62</v>
      </c>
      <c r="N159" s="82">
        <f t="shared" si="1"/>
        <v>11</v>
      </c>
      <c r="O159" s="27">
        <f>+(C17*G159)*5</f>
        <v>11</v>
      </c>
    </row>
    <row r="160" spans="1:15" s="1" customFormat="1" ht="15" customHeight="1">
      <c r="A160" s="133"/>
      <c r="B160" s="130"/>
      <c r="C160" s="127"/>
      <c r="D160" s="130"/>
      <c r="E160" s="130"/>
      <c r="F160" s="133"/>
      <c r="G160" s="46">
        <v>0.1</v>
      </c>
      <c r="H160" s="140"/>
      <c r="I160" s="132" t="s">
        <v>100</v>
      </c>
      <c r="J160" s="5" t="s">
        <v>61</v>
      </c>
      <c r="K160" s="2">
        <v>1</v>
      </c>
      <c r="L160" s="2" t="s">
        <v>62</v>
      </c>
      <c r="M160" s="119" t="s">
        <v>62</v>
      </c>
      <c r="N160" s="82">
        <f t="shared" si="1"/>
        <v>443</v>
      </c>
      <c r="O160" s="27">
        <f>+(C21*G160)*5</f>
        <v>443.00000000000006</v>
      </c>
    </row>
    <row r="161" spans="1:15" s="1" customFormat="1" ht="15" customHeight="1">
      <c r="A161" s="133"/>
      <c r="B161" s="130"/>
      <c r="C161" s="127"/>
      <c r="D161" s="130"/>
      <c r="E161" s="130"/>
      <c r="F161" s="133"/>
      <c r="G161" s="46">
        <v>0.1</v>
      </c>
      <c r="H161" s="140"/>
      <c r="I161" s="134"/>
      <c r="J161" s="5" t="s">
        <v>9</v>
      </c>
      <c r="K161" s="2">
        <v>1</v>
      </c>
      <c r="L161" s="2" t="s">
        <v>62</v>
      </c>
      <c r="M161" s="119" t="s">
        <v>62</v>
      </c>
      <c r="N161" s="82">
        <f t="shared" si="1"/>
        <v>73</v>
      </c>
      <c r="O161" s="27">
        <f>+(C22*G161)*5</f>
        <v>73</v>
      </c>
    </row>
    <row r="162" spans="1:15" s="1" customFormat="1" ht="15" customHeight="1">
      <c r="A162" s="133"/>
      <c r="B162" s="130"/>
      <c r="C162" s="127"/>
      <c r="D162" s="130"/>
      <c r="E162" s="130"/>
      <c r="F162" s="133"/>
      <c r="G162" s="46">
        <v>0.1</v>
      </c>
      <c r="H162" s="140"/>
      <c r="I162" s="132" t="s">
        <v>101</v>
      </c>
      <c r="J162" s="5" t="s">
        <v>61</v>
      </c>
      <c r="K162" s="2">
        <v>1</v>
      </c>
      <c r="L162" s="2" t="s">
        <v>62</v>
      </c>
      <c r="M162" s="119" t="s">
        <v>62</v>
      </c>
      <c r="N162" s="82">
        <f t="shared" si="1"/>
        <v>1707</v>
      </c>
      <c r="O162" s="27">
        <f>+(C26*G162)*5</f>
        <v>1707.0000000000002</v>
      </c>
    </row>
    <row r="163" spans="1:15" s="1" customFormat="1" ht="15" customHeight="1">
      <c r="A163" s="133"/>
      <c r="B163" s="130"/>
      <c r="C163" s="127"/>
      <c r="D163" s="130"/>
      <c r="E163" s="130"/>
      <c r="F163" s="133"/>
      <c r="G163" s="46">
        <v>0.1</v>
      </c>
      <c r="H163" s="140"/>
      <c r="I163" s="134"/>
      <c r="J163" s="5" t="s">
        <v>9</v>
      </c>
      <c r="K163" s="2">
        <v>1</v>
      </c>
      <c r="L163" s="2" t="s">
        <v>62</v>
      </c>
      <c r="M163" s="119" t="s">
        <v>62</v>
      </c>
      <c r="N163" s="82">
        <f t="shared" ref="N163:N188" si="2">+ROUND(O163,0)</f>
        <v>1458</v>
      </c>
      <c r="O163" s="27">
        <f>+(C27*G163)*5</f>
        <v>1457.5</v>
      </c>
    </row>
    <row r="164" spans="1:15" s="1" customFormat="1" ht="15" customHeight="1">
      <c r="A164" s="133"/>
      <c r="B164" s="130"/>
      <c r="C164" s="127"/>
      <c r="D164" s="130"/>
      <c r="E164" s="130"/>
      <c r="F164" s="133"/>
      <c r="G164" s="46">
        <v>0.1</v>
      </c>
      <c r="H164" s="140"/>
      <c r="I164" s="132" t="s">
        <v>102</v>
      </c>
      <c r="J164" s="5" t="s">
        <v>61</v>
      </c>
      <c r="K164" s="2">
        <v>1</v>
      </c>
      <c r="L164" s="2" t="s">
        <v>62</v>
      </c>
      <c r="M164" s="119" t="s">
        <v>62</v>
      </c>
      <c r="N164" s="82">
        <f t="shared" si="2"/>
        <v>901</v>
      </c>
      <c r="O164" s="27">
        <f>+(C31*G164)*5</f>
        <v>901.00000000000011</v>
      </c>
    </row>
    <row r="165" spans="1:15" s="1" customFormat="1" ht="22.5" customHeight="1">
      <c r="A165" s="134"/>
      <c r="B165" s="131"/>
      <c r="C165" s="128"/>
      <c r="D165" s="131"/>
      <c r="E165" s="131"/>
      <c r="F165" s="134"/>
      <c r="G165" s="46">
        <v>0.1</v>
      </c>
      <c r="H165" s="140"/>
      <c r="I165" s="134"/>
      <c r="J165" s="5" t="s">
        <v>9</v>
      </c>
      <c r="K165" s="2">
        <v>1</v>
      </c>
      <c r="L165" s="2" t="s">
        <v>62</v>
      </c>
      <c r="M165" s="119" t="s">
        <v>62</v>
      </c>
      <c r="N165" s="82">
        <f t="shared" si="2"/>
        <v>10652</v>
      </c>
      <c r="O165" s="27">
        <f>+(C34*G165)*5</f>
        <v>10652</v>
      </c>
    </row>
    <row r="166" spans="1:15" s="1" customFormat="1" ht="69.75" customHeight="1">
      <c r="A166" s="132">
        <v>21</v>
      </c>
      <c r="B166" s="129" t="s">
        <v>53</v>
      </c>
      <c r="C166" s="126" t="s">
        <v>152</v>
      </c>
      <c r="D166" s="138" t="s">
        <v>155</v>
      </c>
      <c r="E166" s="126" t="s">
        <v>108</v>
      </c>
      <c r="F166" s="140" t="s">
        <v>14</v>
      </c>
      <c r="G166" s="46">
        <v>0.01</v>
      </c>
      <c r="H166" s="132" t="s">
        <v>17</v>
      </c>
      <c r="I166" s="2" t="s">
        <v>62</v>
      </c>
      <c r="J166" s="5" t="s">
        <v>61</v>
      </c>
      <c r="K166" s="2">
        <v>1</v>
      </c>
      <c r="L166" s="2" t="s">
        <v>62</v>
      </c>
      <c r="M166" s="119" t="s">
        <v>62</v>
      </c>
      <c r="N166" s="82">
        <f t="shared" si="2"/>
        <v>2121</v>
      </c>
      <c r="O166" s="27">
        <f>+ROUND((C4*G166)*K166,0)</f>
        <v>2121</v>
      </c>
    </row>
    <row r="167" spans="1:15" s="1" customFormat="1" ht="92.25" customHeight="1">
      <c r="A167" s="133"/>
      <c r="B167" s="130"/>
      <c r="C167" s="127"/>
      <c r="D167" s="139"/>
      <c r="E167" s="127"/>
      <c r="F167" s="140"/>
      <c r="G167" s="46">
        <v>0.01</v>
      </c>
      <c r="H167" s="134"/>
      <c r="I167" s="2" t="s">
        <v>62</v>
      </c>
      <c r="J167" s="5" t="s">
        <v>9</v>
      </c>
      <c r="K167" s="2">
        <v>1</v>
      </c>
      <c r="L167" s="2" t="s">
        <v>62</v>
      </c>
      <c r="M167" s="119" t="s">
        <v>62</v>
      </c>
      <c r="N167" s="82">
        <f t="shared" si="2"/>
        <v>1206</v>
      </c>
      <c r="O167" s="27">
        <f>+ROUND((C7*G167)*K167,0)</f>
        <v>1206</v>
      </c>
    </row>
    <row r="168" spans="1:15" s="1" customFormat="1" ht="69.75" customHeight="1">
      <c r="A168" s="133"/>
      <c r="B168" s="130"/>
      <c r="C168" s="126" t="s">
        <v>153</v>
      </c>
      <c r="D168" s="138" t="s">
        <v>154</v>
      </c>
      <c r="E168" s="126" t="s">
        <v>108</v>
      </c>
      <c r="F168" s="140" t="s">
        <v>14</v>
      </c>
      <c r="G168" s="46">
        <v>0.01</v>
      </c>
      <c r="H168" s="132" t="s">
        <v>17</v>
      </c>
      <c r="I168" s="2" t="s">
        <v>62</v>
      </c>
      <c r="J168" s="5" t="s">
        <v>61</v>
      </c>
      <c r="K168" s="2">
        <v>1</v>
      </c>
      <c r="L168" s="2" t="s">
        <v>62</v>
      </c>
      <c r="M168" s="119" t="s">
        <v>62</v>
      </c>
      <c r="N168" s="82">
        <f t="shared" si="2"/>
        <v>2121</v>
      </c>
      <c r="O168" s="27">
        <f>+ROUND((C4*G168)*K168,0)</f>
        <v>2121</v>
      </c>
    </row>
    <row r="169" spans="1:15" s="1" customFormat="1" ht="78" customHeight="1">
      <c r="A169" s="133"/>
      <c r="B169" s="130"/>
      <c r="C169" s="127"/>
      <c r="D169" s="139"/>
      <c r="E169" s="127"/>
      <c r="F169" s="140"/>
      <c r="G169" s="46">
        <v>0.01</v>
      </c>
      <c r="H169" s="134"/>
      <c r="I169" s="2" t="s">
        <v>62</v>
      </c>
      <c r="J169" s="5" t="s">
        <v>9</v>
      </c>
      <c r="K169" s="2">
        <v>1</v>
      </c>
      <c r="L169" s="2" t="s">
        <v>62</v>
      </c>
      <c r="M169" s="119" t="s">
        <v>62</v>
      </c>
      <c r="N169" s="82">
        <f t="shared" si="2"/>
        <v>1206</v>
      </c>
      <c r="O169" s="27">
        <f>+ROUND((C7*G169)*K169,0)</f>
        <v>1206</v>
      </c>
    </row>
    <row r="170" spans="1:15" s="1" customFormat="1" ht="69.75" customHeight="1">
      <c r="A170" s="133"/>
      <c r="B170" s="130"/>
      <c r="C170" s="126" t="s">
        <v>151</v>
      </c>
      <c r="D170" s="138" t="s">
        <v>156</v>
      </c>
      <c r="E170" s="126" t="s">
        <v>108</v>
      </c>
      <c r="F170" s="140" t="s">
        <v>14</v>
      </c>
      <c r="G170" s="46">
        <v>0.01</v>
      </c>
      <c r="H170" s="132" t="s">
        <v>17</v>
      </c>
      <c r="I170" s="2" t="s">
        <v>62</v>
      </c>
      <c r="J170" s="5" t="s">
        <v>61</v>
      </c>
      <c r="K170" s="2">
        <v>1</v>
      </c>
      <c r="L170" s="2" t="s">
        <v>62</v>
      </c>
      <c r="M170" s="119" t="s">
        <v>62</v>
      </c>
      <c r="N170" s="82">
        <f t="shared" si="2"/>
        <v>2121</v>
      </c>
      <c r="O170" s="27">
        <f>+ROUND((C4*G170)*K170,0)</f>
        <v>2121</v>
      </c>
    </row>
    <row r="171" spans="1:15" s="1" customFormat="1" ht="87.75" customHeight="1">
      <c r="A171" s="134"/>
      <c r="B171" s="130"/>
      <c r="C171" s="127"/>
      <c r="D171" s="139"/>
      <c r="E171" s="127"/>
      <c r="F171" s="140"/>
      <c r="G171" s="46">
        <v>0.01</v>
      </c>
      <c r="H171" s="134"/>
      <c r="I171" s="2" t="s">
        <v>62</v>
      </c>
      <c r="J171" s="5" t="s">
        <v>9</v>
      </c>
      <c r="K171" s="2">
        <v>1</v>
      </c>
      <c r="L171" s="2" t="s">
        <v>62</v>
      </c>
      <c r="M171" s="119" t="s">
        <v>62</v>
      </c>
      <c r="N171" s="82">
        <f t="shared" si="2"/>
        <v>1206</v>
      </c>
      <c r="O171" s="27">
        <f>+ROUND((C7*G171)*K171,0)</f>
        <v>1206</v>
      </c>
    </row>
    <row r="172" spans="1:15" s="1" customFormat="1" ht="28.5" customHeight="1">
      <c r="A172" s="132">
        <v>22</v>
      </c>
      <c r="B172" s="141" t="s">
        <v>157</v>
      </c>
      <c r="C172" s="129" t="s">
        <v>162</v>
      </c>
      <c r="D172" s="135" t="s">
        <v>138</v>
      </c>
      <c r="E172" s="129" t="s">
        <v>122</v>
      </c>
      <c r="F172" s="132" t="s">
        <v>14</v>
      </c>
      <c r="G172" s="46">
        <v>1</v>
      </c>
      <c r="H172" s="140" t="s">
        <v>18</v>
      </c>
      <c r="I172" s="16" t="s">
        <v>99</v>
      </c>
      <c r="J172" s="5" t="s">
        <v>68</v>
      </c>
      <c r="K172" s="2">
        <v>1</v>
      </c>
      <c r="L172" s="2">
        <v>2</v>
      </c>
      <c r="M172" s="155">
        <v>3000</v>
      </c>
      <c r="N172" s="82">
        <f t="shared" si="2"/>
        <v>2264</v>
      </c>
      <c r="O172" s="27">
        <f>+(C10*G172)*4</f>
        <v>2264</v>
      </c>
    </row>
    <row r="173" spans="1:15" s="1" customFormat="1" ht="28">
      <c r="A173" s="133"/>
      <c r="B173" s="141"/>
      <c r="C173" s="130"/>
      <c r="D173" s="136"/>
      <c r="E173" s="130"/>
      <c r="F173" s="133"/>
      <c r="G173" s="46">
        <v>1</v>
      </c>
      <c r="H173" s="140"/>
      <c r="I173" s="16" t="s">
        <v>100</v>
      </c>
      <c r="J173" s="5" t="s">
        <v>68</v>
      </c>
      <c r="K173" s="2">
        <v>1</v>
      </c>
      <c r="L173" s="2">
        <v>2</v>
      </c>
      <c r="M173" s="156"/>
      <c r="N173" s="82">
        <f t="shared" si="2"/>
        <v>6964</v>
      </c>
      <c r="O173" s="27">
        <f>+(C11*G173)*4</f>
        <v>6964</v>
      </c>
    </row>
    <row r="174" spans="1:15" s="1" customFormat="1" ht="28">
      <c r="A174" s="133"/>
      <c r="B174" s="141"/>
      <c r="C174" s="130"/>
      <c r="D174" s="136"/>
      <c r="E174" s="130"/>
      <c r="F174" s="133"/>
      <c r="G174" s="46">
        <v>1</v>
      </c>
      <c r="H174" s="140"/>
      <c r="I174" s="16" t="s">
        <v>101</v>
      </c>
      <c r="J174" s="5" t="s">
        <v>68</v>
      </c>
      <c r="K174" s="2">
        <v>1</v>
      </c>
      <c r="L174" s="2">
        <v>2</v>
      </c>
      <c r="M174" s="156"/>
      <c r="N174" s="82">
        <f t="shared" si="2"/>
        <v>8448</v>
      </c>
      <c r="O174" s="27">
        <f>+(C12*G174)*2</f>
        <v>8448</v>
      </c>
    </row>
    <row r="175" spans="1:15" s="1" customFormat="1" ht="28">
      <c r="A175" s="133"/>
      <c r="B175" s="141"/>
      <c r="C175" s="130"/>
      <c r="D175" s="136"/>
      <c r="E175" s="130"/>
      <c r="F175" s="133"/>
      <c r="G175" s="46">
        <v>1</v>
      </c>
      <c r="H175" s="140"/>
      <c r="I175" s="16" t="s">
        <v>102</v>
      </c>
      <c r="J175" s="5" t="s">
        <v>68</v>
      </c>
      <c r="K175" s="2">
        <v>1</v>
      </c>
      <c r="L175" s="2">
        <v>2</v>
      </c>
      <c r="M175" s="156"/>
      <c r="N175" s="82">
        <f t="shared" si="2"/>
        <v>1855</v>
      </c>
      <c r="O175" s="27">
        <f>+(C13*G175)*1</f>
        <v>1855</v>
      </c>
    </row>
    <row r="176" spans="1:15" s="1" customFormat="1" ht="28">
      <c r="A176" s="134"/>
      <c r="B176" s="141"/>
      <c r="C176" s="131"/>
      <c r="D176" s="137"/>
      <c r="E176" s="131"/>
      <c r="F176" s="134"/>
      <c r="G176" s="46">
        <v>1</v>
      </c>
      <c r="H176" s="140"/>
      <c r="I176" s="89" t="s">
        <v>123</v>
      </c>
      <c r="J176" s="5" t="s">
        <v>68</v>
      </c>
      <c r="K176" s="2">
        <v>1</v>
      </c>
      <c r="L176" s="2">
        <v>2</v>
      </c>
      <c r="M176" s="157"/>
      <c r="N176" s="82">
        <f t="shared" si="2"/>
        <v>7</v>
      </c>
      <c r="O176" s="27">
        <f>+(O172+O173+O174+O175)/M172</f>
        <v>6.5103333333333335</v>
      </c>
    </row>
    <row r="177" spans="1:15" s="1" customFormat="1" ht="28.5" customHeight="1">
      <c r="A177" s="132">
        <v>23</v>
      </c>
      <c r="B177" s="141"/>
      <c r="C177" s="129" t="s">
        <v>158</v>
      </c>
      <c r="D177" s="138" t="s">
        <v>177</v>
      </c>
      <c r="E177" s="129" t="s">
        <v>119</v>
      </c>
      <c r="F177" s="132" t="s">
        <v>14</v>
      </c>
      <c r="G177" s="46">
        <v>1</v>
      </c>
      <c r="H177" s="132" t="s">
        <v>17</v>
      </c>
      <c r="I177" s="16" t="s">
        <v>99</v>
      </c>
      <c r="J177" s="5" t="s">
        <v>68</v>
      </c>
      <c r="K177" s="2">
        <v>4</v>
      </c>
      <c r="L177" s="2">
        <v>1</v>
      </c>
      <c r="M177" s="119">
        <v>50</v>
      </c>
      <c r="N177" s="82">
        <f t="shared" si="2"/>
        <v>181</v>
      </c>
      <c r="O177" s="27">
        <f>+(((C10*G177)/M177)*4)*K177</f>
        <v>181.12</v>
      </c>
    </row>
    <row r="178" spans="1:15" s="1" customFormat="1" ht="28">
      <c r="A178" s="133"/>
      <c r="B178" s="141"/>
      <c r="C178" s="130"/>
      <c r="D178" s="139"/>
      <c r="E178" s="130"/>
      <c r="F178" s="133"/>
      <c r="G178" s="46">
        <v>1</v>
      </c>
      <c r="H178" s="133"/>
      <c r="I178" s="16" t="s">
        <v>100</v>
      </c>
      <c r="J178" s="5" t="s">
        <v>68</v>
      </c>
      <c r="K178" s="2">
        <v>4</v>
      </c>
      <c r="L178" s="2">
        <v>1</v>
      </c>
      <c r="M178" s="119">
        <v>50</v>
      </c>
      <c r="N178" s="82">
        <f t="shared" si="2"/>
        <v>557</v>
      </c>
      <c r="O178" s="27">
        <f>+(((C11*G178)/M178)*4)*K178</f>
        <v>557.12</v>
      </c>
    </row>
    <row r="179" spans="1:15" s="1" customFormat="1" ht="46.5" customHeight="1">
      <c r="A179" s="133"/>
      <c r="B179" s="141"/>
      <c r="C179" s="130"/>
      <c r="D179" s="139"/>
      <c r="E179" s="130"/>
      <c r="F179" s="133"/>
      <c r="G179" s="46">
        <v>1</v>
      </c>
      <c r="H179" s="133"/>
      <c r="I179" s="16" t="s">
        <v>101</v>
      </c>
      <c r="J179" s="5" t="s">
        <v>68</v>
      </c>
      <c r="K179" s="2">
        <v>4</v>
      </c>
      <c r="L179" s="2">
        <v>1</v>
      </c>
      <c r="M179" s="119">
        <v>50</v>
      </c>
      <c r="N179" s="82">
        <f t="shared" si="2"/>
        <v>676</v>
      </c>
      <c r="O179" s="27">
        <f>+(((C12*G179)/M179)*2)*K179</f>
        <v>675.84</v>
      </c>
    </row>
    <row r="180" spans="1:15" s="1" customFormat="1" ht="74.25" customHeight="1">
      <c r="A180" s="133"/>
      <c r="B180" s="141"/>
      <c r="C180" s="130"/>
      <c r="D180" s="139"/>
      <c r="E180" s="130"/>
      <c r="F180" s="133"/>
      <c r="G180" s="46">
        <v>1</v>
      </c>
      <c r="H180" s="133"/>
      <c r="I180" s="16" t="s">
        <v>102</v>
      </c>
      <c r="J180" s="5" t="s">
        <v>68</v>
      </c>
      <c r="K180" s="2">
        <v>4</v>
      </c>
      <c r="L180" s="2">
        <v>1</v>
      </c>
      <c r="M180" s="119">
        <v>50</v>
      </c>
      <c r="N180" s="82">
        <f t="shared" si="2"/>
        <v>148</v>
      </c>
      <c r="O180" s="27">
        <f>+(((C13*G180)/M180)*1)*K180</f>
        <v>148.4</v>
      </c>
    </row>
    <row r="181" spans="1:15" s="1" customFormat="1" ht="95.25" customHeight="1">
      <c r="A181" s="16">
        <v>24</v>
      </c>
      <c r="B181" s="141"/>
      <c r="C181" s="15" t="s">
        <v>160</v>
      </c>
      <c r="D181" s="23" t="s">
        <v>54</v>
      </c>
      <c r="E181" s="15" t="s">
        <v>75</v>
      </c>
      <c r="F181" s="16" t="s">
        <v>4</v>
      </c>
      <c r="G181" s="17">
        <v>1</v>
      </c>
      <c r="H181" s="2" t="s">
        <v>18</v>
      </c>
      <c r="I181" s="2" t="s">
        <v>62</v>
      </c>
      <c r="J181" s="5" t="s">
        <v>68</v>
      </c>
      <c r="K181" s="2">
        <v>1</v>
      </c>
      <c r="L181" s="2">
        <v>2</v>
      </c>
      <c r="M181" s="119" t="s">
        <v>62</v>
      </c>
      <c r="N181" s="82">
        <f t="shared" si="2"/>
        <v>96</v>
      </c>
      <c r="O181" s="27">
        <f>+C8</f>
        <v>96</v>
      </c>
    </row>
    <row r="182" spans="1:15" s="1" customFormat="1" ht="28.5" customHeight="1">
      <c r="A182" s="132">
        <v>25</v>
      </c>
      <c r="B182" s="141"/>
      <c r="C182" s="129" t="s">
        <v>161</v>
      </c>
      <c r="D182" s="135" t="s">
        <v>55</v>
      </c>
      <c r="E182" s="129" t="s">
        <v>119</v>
      </c>
      <c r="F182" s="132" t="s">
        <v>14</v>
      </c>
      <c r="G182" s="17">
        <v>1</v>
      </c>
      <c r="H182" s="132" t="s">
        <v>18</v>
      </c>
      <c r="I182" s="16" t="s">
        <v>99</v>
      </c>
      <c r="J182" s="5" t="s">
        <v>68</v>
      </c>
      <c r="K182" s="2">
        <v>4</v>
      </c>
      <c r="L182" s="2">
        <v>1</v>
      </c>
      <c r="M182" s="155">
        <v>3000</v>
      </c>
      <c r="N182" s="82">
        <f t="shared" si="2"/>
        <v>4528</v>
      </c>
      <c r="O182" s="27">
        <f>+(C10*G182)*8</f>
        <v>4528</v>
      </c>
    </row>
    <row r="183" spans="1:15" s="1" customFormat="1" ht="28.5" customHeight="1">
      <c r="A183" s="133"/>
      <c r="B183" s="141"/>
      <c r="C183" s="130"/>
      <c r="D183" s="136"/>
      <c r="E183" s="130"/>
      <c r="F183" s="133"/>
      <c r="G183" s="17">
        <v>1</v>
      </c>
      <c r="H183" s="133"/>
      <c r="I183" s="16" t="s">
        <v>100</v>
      </c>
      <c r="J183" s="5" t="s">
        <v>68</v>
      </c>
      <c r="K183" s="2">
        <v>4</v>
      </c>
      <c r="L183" s="2">
        <v>1</v>
      </c>
      <c r="M183" s="156"/>
      <c r="N183" s="82">
        <f t="shared" si="2"/>
        <v>13928</v>
      </c>
      <c r="O183" s="27">
        <f>+(C11*G183)*8</f>
        <v>13928</v>
      </c>
    </row>
    <row r="184" spans="1:15" s="1" customFormat="1" ht="28.5" customHeight="1">
      <c r="A184" s="133"/>
      <c r="B184" s="141"/>
      <c r="C184" s="130"/>
      <c r="D184" s="136"/>
      <c r="E184" s="130"/>
      <c r="F184" s="133"/>
      <c r="G184" s="17">
        <v>1</v>
      </c>
      <c r="H184" s="133"/>
      <c r="I184" s="16" t="s">
        <v>101</v>
      </c>
      <c r="J184" s="5" t="s">
        <v>68</v>
      </c>
      <c r="K184" s="2">
        <v>4</v>
      </c>
      <c r="L184" s="2">
        <v>1</v>
      </c>
      <c r="M184" s="156"/>
      <c r="N184" s="82">
        <f t="shared" si="2"/>
        <v>33792</v>
      </c>
      <c r="O184" s="27">
        <f>+(C12*G184)*8</f>
        <v>33792</v>
      </c>
    </row>
    <row r="185" spans="1:15" s="1" customFormat="1" ht="28.5" customHeight="1">
      <c r="A185" s="133"/>
      <c r="B185" s="141"/>
      <c r="C185" s="130"/>
      <c r="D185" s="136"/>
      <c r="E185" s="130"/>
      <c r="F185" s="133"/>
      <c r="G185" s="17">
        <v>1</v>
      </c>
      <c r="H185" s="133"/>
      <c r="I185" s="16" t="s">
        <v>102</v>
      </c>
      <c r="J185" s="5" t="s">
        <v>68</v>
      </c>
      <c r="K185" s="2">
        <v>4</v>
      </c>
      <c r="L185" s="2">
        <v>1</v>
      </c>
      <c r="M185" s="156"/>
      <c r="N185" s="82">
        <f t="shared" si="2"/>
        <v>3710</v>
      </c>
      <c r="O185" s="27">
        <f>+(C13*G185)*2</f>
        <v>3710</v>
      </c>
    </row>
    <row r="186" spans="1:15" s="1" customFormat="1" ht="25.5" customHeight="1">
      <c r="A186" s="134"/>
      <c r="B186" s="141"/>
      <c r="C186" s="131"/>
      <c r="D186" s="137"/>
      <c r="E186" s="131"/>
      <c r="F186" s="133"/>
      <c r="G186" s="17">
        <v>1</v>
      </c>
      <c r="H186" s="134"/>
      <c r="I186" s="89" t="s">
        <v>123</v>
      </c>
      <c r="J186" s="5" t="s">
        <v>68</v>
      </c>
      <c r="K186" s="2">
        <v>4</v>
      </c>
      <c r="L186" s="2">
        <v>1</v>
      </c>
      <c r="M186" s="157"/>
      <c r="N186" s="82">
        <f t="shared" si="2"/>
        <v>19</v>
      </c>
      <c r="O186" s="27">
        <f>+(O182+O183+O184+O185)/M182</f>
        <v>18.652666666666665</v>
      </c>
    </row>
    <row r="187" spans="1:15" s="1" customFormat="1" ht="95.25" customHeight="1">
      <c r="A187" s="16">
        <v>26</v>
      </c>
      <c r="B187" s="141"/>
      <c r="C187" s="15" t="s">
        <v>159</v>
      </c>
      <c r="D187" s="23" t="s">
        <v>56</v>
      </c>
      <c r="E187" s="15" t="s">
        <v>122</v>
      </c>
      <c r="F187" s="16" t="s">
        <v>4</v>
      </c>
      <c r="G187" s="17">
        <v>1</v>
      </c>
      <c r="H187" s="2" t="s">
        <v>18</v>
      </c>
      <c r="I187" s="2" t="s">
        <v>62</v>
      </c>
      <c r="J187" s="5" t="s">
        <v>68</v>
      </c>
      <c r="K187" s="2">
        <v>2</v>
      </c>
      <c r="L187" s="2">
        <v>1</v>
      </c>
      <c r="M187" s="119" t="s">
        <v>62</v>
      </c>
      <c r="N187" s="82">
        <f t="shared" si="2"/>
        <v>192</v>
      </c>
      <c r="O187" s="27">
        <f>C8*K187</f>
        <v>192</v>
      </c>
    </row>
    <row r="188" spans="1:15" s="1" customFormat="1" ht="199.5" customHeight="1">
      <c r="A188" s="2">
        <v>27</v>
      </c>
      <c r="B188" s="5"/>
      <c r="C188" s="5"/>
      <c r="D188" s="102" t="s">
        <v>163</v>
      </c>
      <c r="E188" s="5" t="s">
        <v>140</v>
      </c>
      <c r="F188" s="2" t="s">
        <v>13</v>
      </c>
      <c r="G188" s="46">
        <v>1</v>
      </c>
      <c r="H188" s="2" t="s">
        <v>18</v>
      </c>
      <c r="I188" s="2" t="s">
        <v>62</v>
      </c>
      <c r="J188" s="5" t="s">
        <v>68</v>
      </c>
      <c r="K188" s="2">
        <v>1</v>
      </c>
      <c r="L188" s="2" t="s">
        <v>124</v>
      </c>
      <c r="M188" s="119" t="s">
        <v>62</v>
      </c>
      <c r="N188" s="82">
        <f t="shared" si="2"/>
        <v>1</v>
      </c>
      <c r="O188" s="27">
        <v>1</v>
      </c>
    </row>
    <row r="189" spans="1:15" s="1" customFormat="1" ht="20.25" customHeight="1">
      <c r="A189" s="153"/>
      <c r="B189" s="154"/>
      <c r="C189" s="154"/>
      <c r="D189" s="154"/>
      <c r="E189" s="154"/>
      <c r="F189" s="154"/>
      <c r="G189" s="154"/>
      <c r="H189" s="154"/>
      <c r="I189" s="154"/>
      <c r="J189" s="154"/>
      <c r="K189" s="154"/>
      <c r="L189" s="154"/>
      <c r="M189" s="154"/>
      <c r="N189" s="154"/>
    </row>
    <row r="190" spans="1:15" s="1" customFormat="1" ht="14">
      <c r="B190" s="10"/>
      <c r="D190" s="22"/>
      <c r="E190" s="22"/>
      <c r="N190" s="25"/>
    </row>
    <row r="191" spans="1:15" s="1" customFormat="1" ht="49.5" customHeight="1">
      <c r="B191" s="61"/>
      <c r="D191" s="22"/>
      <c r="E191" s="22"/>
      <c r="N191" s="25"/>
    </row>
    <row r="192" spans="1:15" s="1" customFormat="1" ht="19.5" customHeight="1">
      <c r="B192" s="81"/>
      <c r="D192" s="22"/>
      <c r="E192" s="22"/>
      <c r="N192" s="25"/>
    </row>
    <row r="193" spans="2:2" ht="14">
      <c r="B193" s="65"/>
    </row>
    <row r="194" spans="2:2" ht="14">
      <c r="B194" s="61"/>
    </row>
  </sheetData>
  <mergeCells count="271">
    <mergeCell ref="M182:M186"/>
    <mergeCell ref="A189:N189"/>
    <mergeCell ref="A182:A186"/>
    <mergeCell ref="M172:M176"/>
    <mergeCell ref="A177:A180"/>
    <mergeCell ref="C177:C180"/>
    <mergeCell ref="D177:D180"/>
    <mergeCell ref="E177:E180"/>
    <mergeCell ref="F177:F180"/>
    <mergeCell ref="H177:H180"/>
    <mergeCell ref="C170:C171"/>
    <mergeCell ref="D170:D171"/>
    <mergeCell ref="E170:E171"/>
    <mergeCell ref="F170:F171"/>
    <mergeCell ref="H170:H171"/>
    <mergeCell ref="A172:A176"/>
    <mergeCell ref="B172:B187"/>
    <mergeCell ref="C172:C176"/>
    <mergeCell ref="D172:D176"/>
    <mergeCell ref="E172:E176"/>
    <mergeCell ref="F172:F176"/>
    <mergeCell ref="H172:H176"/>
    <mergeCell ref="C182:C186"/>
    <mergeCell ref="D182:D186"/>
    <mergeCell ref="E182:E186"/>
    <mergeCell ref="F182:F186"/>
    <mergeCell ref="H182:H186"/>
    <mergeCell ref="A166:A171"/>
    <mergeCell ref="B166:B171"/>
    <mergeCell ref="C166:C167"/>
    <mergeCell ref="D166:D167"/>
    <mergeCell ref="E166:E167"/>
    <mergeCell ref="F166:F167"/>
    <mergeCell ref="H166:H167"/>
    <mergeCell ref="C168:C169"/>
    <mergeCell ref="D168:D169"/>
    <mergeCell ref="E168:E169"/>
    <mergeCell ref="F168:F169"/>
    <mergeCell ref="H168:H169"/>
    <mergeCell ref="A142:A165"/>
    <mergeCell ref="B142:B165"/>
    <mergeCell ref="C142:C165"/>
    <mergeCell ref="D158:D165"/>
    <mergeCell ref="E158:E165"/>
    <mergeCell ref="F158:F165"/>
    <mergeCell ref="H158:H165"/>
    <mergeCell ref="F142:F149"/>
    <mergeCell ref="H142:H149"/>
    <mergeCell ref="I158:I159"/>
    <mergeCell ref="I160:I161"/>
    <mergeCell ref="I162:I163"/>
    <mergeCell ref="I164:I165"/>
    <mergeCell ref="D150:D157"/>
    <mergeCell ref="E150:E157"/>
    <mergeCell ref="F150:F157"/>
    <mergeCell ref="H150:H157"/>
    <mergeCell ref="I150:I151"/>
    <mergeCell ref="I152:I153"/>
    <mergeCell ref="I154:I155"/>
    <mergeCell ref="I156:I157"/>
    <mergeCell ref="I142:I143"/>
    <mergeCell ref="I144:I145"/>
    <mergeCell ref="I146:I147"/>
    <mergeCell ref="I148:I149"/>
    <mergeCell ref="D142:D149"/>
    <mergeCell ref="E142:E149"/>
    <mergeCell ref="A134:A141"/>
    <mergeCell ref="B134:B141"/>
    <mergeCell ref="C134:C141"/>
    <mergeCell ref="D134:D141"/>
    <mergeCell ref="E134:E141"/>
    <mergeCell ref="F134:F141"/>
    <mergeCell ref="H118:H125"/>
    <mergeCell ref="I118:I119"/>
    <mergeCell ref="I120:I121"/>
    <mergeCell ref="I122:I123"/>
    <mergeCell ref="I124:I125"/>
    <mergeCell ref="H134:H141"/>
    <mergeCell ref="I134:I135"/>
    <mergeCell ref="I136:I137"/>
    <mergeCell ref="I138:I139"/>
    <mergeCell ref="I140:I141"/>
    <mergeCell ref="H110:H117"/>
    <mergeCell ref="I110:I111"/>
    <mergeCell ref="I112:I113"/>
    <mergeCell ref="I114:I115"/>
    <mergeCell ref="I116:I117"/>
    <mergeCell ref="A118:A133"/>
    <mergeCell ref="B118:B133"/>
    <mergeCell ref="C118:C133"/>
    <mergeCell ref="D118:D133"/>
    <mergeCell ref="E118:E125"/>
    <mergeCell ref="A110:A117"/>
    <mergeCell ref="B110:B117"/>
    <mergeCell ref="C110:C117"/>
    <mergeCell ref="D110:D117"/>
    <mergeCell ref="E110:E117"/>
    <mergeCell ref="F110:F117"/>
    <mergeCell ref="E126:E133"/>
    <mergeCell ref="F126:F133"/>
    <mergeCell ref="H126:H133"/>
    <mergeCell ref="I126:I127"/>
    <mergeCell ref="I128:I129"/>
    <mergeCell ref="I130:I131"/>
    <mergeCell ref="I132:I133"/>
    <mergeCell ref="F118:F125"/>
    <mergeCell ref="F102:F109"/>
    <mergeCell ref="H102:H109"/>
    <mergeCell ref="I102:I103"/>
    <mergeCell ref="I104:I105"/>
    <mergeCell ref="I106:I107"/>
    <mergeCell ref="I108:I109"/>
    <mergeCell ref="F94:F101"/>
    <mergeCell ref="H94:H101"/>
    <mergeCell ref="I94:I95"/>
    <mergeCell ref="I96:I97"/>
    <mergeCell ref="I98:I99"/>
    <mergeCell ref="I100:I101"/>
    <mergeCell ref="A94:A109"/>
    <mergeCell ref="B94:B109"/>
    <mergeCell ref="C94:C109"/>
    <mergeCell ref="D94:D101"/>
    <mergeCell ref="E94:E101"/>
    <mergeCell ref="A86:A93"/>
    <mergeCell ref="B86:B93"/>
    <mergeCell ref="C86:C93"/>
    <mergeCell ref="D86:D93"/>
    <mergeCell ref="E86:E93"/>
    <mergeCell ref="D102:D109"/>
    <mergeCell ref="E102:E109"/>
    <mergeCell ref="H83:H84"/>
    <mergeCell ref="D81:D82"/>
    <mergeCell ref="E81:E82"/>
    <mergeCell ref="F81:F82"/>
    <mergeCell ref="G81:G82"/>
    <mergeCell ref="H81:H82"/>
    <mergeCell ref="H86:H93"/>
    <mergeCell ref="I86:I87"/>
    <mergeCell ref="I88:I89"/>
    <mergeCell ref="I90:I91"/>
    <mergeCell ref="I92:I93"/>
    <mergeCell ref="F86:F93"/>
    <mergeCell ref="H79:H80"/>
    <mergeCell ref="F75:F76"/>
    <mergeCell ref="G75:G76"/>
    <mergeCell ref="H75:H76"/>
    <mergeCell ref="D77:D78"/>
    <mergeCell ref="E77:E78"/>
    <mergeCell ref="F77:F78"/>
    <mergeCell ref="G77:G78"/>
    <mergeCell ref="H77:H78"/>
    <mergeCell ref="A69:A84"/>
    <mergeCell ref="B69:B84"/>
    <mergeCell ref="C69:C84"/>
    <mergeCell ref="D69:D70"/>
    <mergeCell ref="E69:E70"/>
    <mergeCell ref="F69:F70"/>
    <mergeCell ref="G69:G70"/>
    <mergeCell ref="D75:D76"/>
    <mergeCell ref="E75:E76"/>
    <mergeCell ref="D79:D80"/>
    <mergeCell ref="E79:E80"/>
    <mergeCell ref="F79:F80"/>
    <mergeCell ref="G79:G80"/>
    <mergeCell ref="D83:D84"/>
    <mergeCell ref="E83:E84"/>
    <mergeCell ref="F83:F84"/>
    <mergeCell ref="G83:G84"/>
    <mergeCell ref="E63:E64"/>
    <mergeCell ref="F63:F64"/>
    <mergeCell ref="H65:H66"/>
    <mergeCell ref="H67:H68"/>
    <mergeCell ref="H69:H70"/>
    <mergeCell ref="D72:D73"/>
    <mergeCell ref="E72:E73"/>
    <mergeCell ref="F72:F73"/>
    <mergeCell ref="G72:G73"/>
    <mergeCell ref="H72:H73"/>
    <mergeCell ref="G67:G68"/>
    <mergeCell ref="G48:G50"/>
    <mergeCell ref="H48:H49"/>
    <mergeCell ref="D51:D52"/>
    <mergeCell ref="E51:E52"/>
    <mergeCell ref="F51:F52"/>
    <mergeCell ref="A67:A68"/>
    <mergeCell ref="B67:B68"/>
    <mergeCell ref="C67:C68"/>
    <mergeCell ref="D67:D68"/>
    <mergeCell ref="E67:E68"/>
    <mergeCell ref="F67:F68"/>
    <mergeCell ref="G63:G64"/>
    <mergeCell ref="H63:H64"/>
    <mergeCell ref="A65:A66"/>
    <mergeCell ref="B65:B66"/>
    <mergeCell ref="C65:C66"/>
    <mergeCell ref="D65:D66"/>
    <mergeCell ref="E65:E66"/>
    <mergeCell ref="F65:F66"/>
    <mergeCell ref="G65:G66"/>
    <mergeCell ref="A63:A64"/>
    <mergeCell ref="B63:B64"/>
    <mergeCell ref="C63:C64"/>
    <mergeCell ref="D63:D64"/>
    <mergeCell ref="G59:G60"/>
    <mergeCell ref="H59:H60"/>
    <mergeCell ref="A61:A62"/>
    <mergeCell ref="B61:B62"/>
    <mergeCell ref="C61:C62"/>
    <mergeCell ref="D61:D62"/>
    <mergeCell ref="E61:E62"/>
    <mergeCell ref="F61:F62"/>
    <mergeCell ref="G61:G62"/>
    <mergeCell ref="H61:H62"/>
    <mergeCell ref="A59:A60"/>
    <mergeCell ref="B59:B60"/>
    <mergeCell ref="C59:C60"/>
    <mergeCell ref="D59:D60"/>
    <mergeCell ref="E59:E60"/>
    <mergeCell ref="F59:F60"/>
    <mergeCell ref="G51:G52"/>
    <mergeCell ref="H51:H52"/>
    <mergeCell ref="G53:G55"/>
    <mergeCell ref="H53:H54"/>
    <mergeCell ref="A56:A58"/>
    <mergeCell ref="B56:B58"/>
    <mergeCell ref="C56:C58"/>
    <mergeCell ref="D56:D58"/>
    <mergeCell ref="E56:E58"/>
    <mergeCell ref="F56:F58"/>
    <mergeCell ref="G56:G58"/>
    <mergeCell ref="H56:H57"/>
    <mergeCell ref="A53:A55"/>
    <mergeCell ref="B53:B55"/>
    <mergeCell ref="C53:C55"/>
    <mergeCell ref="D53:D55"/>
    <mergeCell ref="E53:E55"/>
    <mergeCell ref="F53:F55"/>
    <mergeCell ref="A48:A52"/>
    <mergeCell ref="B48:B52"/>
    <mergeCell ref="C48:C52"/>
    <mergeCell ref="D48:D50"/>
    <mergeCell ref="E48:E50"/>
    <mergeCell ref="F48:F50"/>
    <mergeCell ref="A37:A41"/>
    <mergeCell ref="B37:B41"/>
    <mergeCell ref="C37:C41"/>
    <mergeCell ref="D37:D39"/>
    <mergeCell ref="E37:E39"/>
    <mergeCell ref="F37:F39"/>
    <mergeCell ref="G42:G44"/>
    <mergeCell ref="H42:H43"/>
    <mergeCell ref="D45:D46"/>
    <mergeCell ref="E45:E46"/>
    <mergeCell ref="F45:F46"/>
    <mergeCell ref="G45:G46"/>
    <mergeCell ref="H45:H46"/>
    <mergeCell ref="A42:A46"/>
    <mergeCell ref="B42:B46"/>
    <mergeCell ref="C42:C46"/>
    <mergeCell ref="D42:D44"/>
    <mergeCell ref="E42:E44"/>
    <mergeCell ref="F42:F44"/>
    <mergeCell ref="B1:C1"/>
    <mergeCell ref="G37:G39"/>
    <mergeCell ref="H37:H38"/>
    <mergeCell ref="D40:D41"/>
    <mergeCell ref="E40:E41"/>
    <mergeCell ref="F40:F41"/>
    <mergeCell ref="G40:G41"/>
    <mergeCell ref="H40:H41"/>
    <mergeCell ref="F36:G36"/>
  </mergeCells>
  <dataValidations count="4">
    <dataValidation type="list" allowBlank="1" showInputMessage="1" showErrorMessage="1" sqref="H44:H45 H39:H40 H42 H37 H50:H51 H53 H85:H86 H63 H71:H72 H74:H75 H77 H79 H81 H83 H61 H172 H102:H103 H94:H95 H110 H118 H126 H134 H142 H150 H166 H168 H170 H187:H188 H177 H158 H181:H182 H65 H69 H67 H47:H48 H55:H56 H58:H59" xr:uid="{6C0C5352-E693-400E-9D9B-9D61C32CD998}">
      <formula1>"Presencial,Virtual"</formula1>
    </dataValidation>
    <dataValidation type="list" allowBlank="1" showInputMessage="1" showErrorMessage="1" sqref="F142:F148 F150 F158" xr:uid="{CE98B617-5C0C-49A7-969F-7743A7CA8022}">
      <formula1>"Población muestra,Población Total,ETC,Establecimientos,Sedes,Porcentaje de sedes"</formula1>
    </dataValidation>
    <dataValidation type="list" allowBlank="1" showInputMessage="1" showErrorMessage="1" sqref="F37:F38 F40 F45 F71:F72 F74:F75 F77 F79 F81 F83 F42:F43 F51 F53:F54 F102:F108 F85:F86 F94:F100 F110:F118 F134:F141 F126 F166:F188 F47:F49 F56:F57 F59:F69" xr:uid="{4B2D53C9-AF53-4F73-A5E8-9A3CB5F96DA4}">
      <formula1>"Población muestra,Población Total,ETC,Establecimientos,Sedes"</formula1>
    </dataValidation>
    <dataValidation type="list" allowBlank="1" showInputMessage="1" showErrorMessage="1" sqref="J37:J188" xr:uid="{ED415FD6-2A78-4359-92C8-3D06429AF412}">
      <formula1>"Rural,Urbano,Rural y urbano"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Anexo 1_DISEÑO y ESTRUCTURA</vt:lpstr>
      <vt:lpstr>R. Norte</vt:lpstr>
      <vt:lpstr>R. Occidente</vt:lpstr>
      <vt:lpstr>R. Oriente</vt:lpstr>
      <vt:lpstr>R. Centro</vt:lpstr>
      <vt:lpstr>R. SurOccidente</vt:lpstr>
      <vt:lpstr>Total Nacional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dc:creator>
  <cp:lastModifiedBy>RODRIGO ALVAREZ</cp:lastModifiedBy>
  <dcterms:created xsi:type="dcterms:W3CDTF">2022-10-07T13:58:53Z</dcterms:created>
  <dcterms:modified xsi:type="dcterms:W3CDTF">2022-11-24T11:22:59Z</dcterms:modified>
</cp:coreProperties>
</file>