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_jguanarita\Downloads\"/>
    </mc:Choice>
  </mc:AlternateContent>
  <bookViews>
    <workbookView xWindow="0" yWindow="0" windowWidth="20460" windowHeight="7620"/>
  </bookViews>
  <sheets>
    <sheet name="FR-GAD-01-036" sheetId="4" r:id="rId1"/>
    <sheet name="Hoja3" sheetId="8" state="hidden" r:id="rId2"/>
    <sheet name="Hoja1" sheetId="7" state="hidden" r:id="rId3"/>
    <sheet name="Hoja4" sheetId="9" state="hidden" r:id="rId4"/>
    <sheet name="Códigos UNSPSC" sheetId="6" r:id="rId5"/>
    <sheet name="Hoja2" sheetId="5" state="hidden" r:id="rId6"/>
  </sheets>
  <externalReferences>
    <externalReference r:id="rId7"/>
    <externalReference r:id="rId8"/>
  </externalReferences>
  <definedNames>
    <definedName name="_xlnm._FilterDatabase" localSheetId="0" hidden="1">'FR-GAD-01-036'!$B$21:$W$314</definedName>
    <definedName name="_xlnm._FilterDatabase" localSheetId="2" hidden="1">Hoja1!$B$1:$E$171</definedName>
    <definedName name="_xlnm.Print_Area" localSheetId="4">'Códigos UNSPSC'!$A$1:$B$115</definedName>
    <definedName name="_xlnm.Print_Area" localSheetId="0">'FR-GAD-01-036'!$B$1:$N$186</definedName>
  </definedNames>
  <calcPr calcId="162913"/>
  <pivotCaches>
    <pivotCache cacheId="34" r:id="rId9"/>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4" l="1"/>
  <c r="J101" i="4" l="1"/>
  <c r="J98" i="4"/>
  <c r="U98" i="4"/>
  <c r="U56" i="4" l="1"/>
  <c r="U33" i="4" l="1"/>
  <c r="U24" i="4" l="1"/>
  <c r="R24" i="4"/>
  <c r="Q24" i="4"/>
  <c r="P24" i="4"/>
  <c r="S64" i="4" l="1"/>
  <c r="P64" i="4"/>
  <c r="U57" i="4"/>
  <c r="S57" i="4"/>
  <c r="R57" i="4"/>
  <c r="Q57" i="4"/>
  <c r="P57" i="4"/>
  <c r="K29" i="4" l="1"/>
  <c r="K27" i="4"/>
  <c r="U27" i="4" s="1"/>
  <c r="U169" i="4" l="1"/>
  <c r="U168" i="4"/>
  <c r="K169" i="4"/>
  <c r="K167" i="4"/>
  <c r="K166" i="4"/>
  <c r="U164" i="4"/>
  <c r="U163" i="4"/>
  <c r="U119" i="4" l="1"/>
  <c r="T119" i="4"/>
  <c r="S119" i="4"/>
  <c r="R119" i="4"/>
  <c r="Q119" i="4"/>
  <c r="P119" i="4"/>
  <c r="U115" i="4"/>
  <c r="U113" i="4"/>
  <c r="U107" i="4"/>
  <c r="T107" i="4"/>
  <c r="S107" i="4"/>
  <c r="R107" i="4"/>
  <c r="Q107" i="4"/>
  <c r="P107" i="4"/>
  <c r="U106" i="4"/>
  <c r="T106" i="4"/>
  <c r="S106" i="4"/>
  <c r="R106" i="4"/>
  <c r="Q106" i="4"/>
  <c r="P106" i="4"/>
  <c r="U103" i="4"/>
  <c r="T103" i="4"/>
  <c r="S103" i="4"/>
  <c r="R103" i="4"/>
  <c r="Q103" i="4"/>
  <c r="P103" i="4"/>
  <c r="U97" i="4"/>
  <c r="T97" i="4"/>
  <c r="S97" i="4"/>
  <c r="R97" i="4"/>
  <c r="Q97" i="4"/>
  <c r="P97" i="4"/>
  <c r="U90" i="4"/>
  <c r="T90" i="4"/>
  <c r="S90" i="4"/>
  <c r="R90" i="4"/>
  <c r="Q90" i="4"/>
  <c r="P90" i="4"/>
  <c r="U89" i="4"/>
  <c r="T89" i="4"/>
  <c r="S89" i="4"/>
  <c r="R89" i="4"/>
  <c r="Q89" i="4"/>
  <c r="P89" i="4"/>
  <c r="U88" i="4"/>
  <c r="T88" i="4"/>
  <c r="S88" i="4"/>
  <c r="R88" i="4"/>
  <c r="Q88" i="4"/>
  <c r="P88" i="4"/>
  <c r="U87" i="4"/>
  <c r="T87" i="4"/>
  <c r="S87" i="4"/>
  <c r="R87" i="4"/>
  <c r="Q87" i="4"/>
  <c r="P87" i="4"/>
  <c r="U86" i="4"/>
  <c r="T86" i="4"/>
  <c r="S86" i="4"/>
  <c r="R86" i="4"/>
  <c r="Q86" i="4"/>
  <c r="P86" i="4"/>
  <c r="U84" i="4"/>
  <c r="T84" i="4"/>
  <c r="S84" i="4"/>
  <c r="R84" i="4"/>
  <c r="Q84" i="4"/>
  <c r="P84" i="4"/>
  <c r="U53" i="4" l="1"/>
  <c r="U47" i="4" l="1"/>
  <c r="J47" i="4"/>
  <c r="U176" i="4" l="1"/>
  <c r="U80" i="4" l="1"/>
  <c r="S80" i="4"/>
  <c r="R80" i="4"/>
  <c r="Q80" i="4"/>
  <c r="P80" i="4"/>
  <c r="K70" i="4"/>
  <c r="J70" i="4"/>
  <c r="K177" i="4" l="1"/>
  <c r="J176" i="4"/>
  <c r="U52" i="4" l="1"/>
  <c r="K52" i="4"/>
  <c r="J52" i="4"/>
  <c r="U49" i="4"/>
  <c r="U38" i="4" l="1"/>
  <c r="Q38" i="4"/>
  <c r="P38" i="4"/>
  <c r="S25" i="4" l="1"/>
  <c r="R25" i="4"/>
  <c r="U25" i="4"/>
  <c r="Q25" i="4"/>
  <c r="P25" i="4"/>
  <c r="C15" i="4" l="1"/>
</calcChain>
</file>

<file path=xl/comments1.xml><?xml version="1.0" encoding="utf-8"?>
<comments xmlns="http://schemas.openxmlformats.org/spreadsheetml/2006/main">
  <authors>
    <author>Morales Rojas Mariana</author>
  </authors>
  <commentList>
    <comment ref="B21" authorId="0" shapeId="0">
      <text>
        <r>
          <rPr>
            <b/>
            <sz val="9"/>
            <color indexed="81"/>
            <rFont val="Tahoma"/>
            <family val="2"/>
          </rPr>
          <t xml:space="preserve">Morales Rojas Mariana:
</t>
        </r>
        <r>
          <rPr>
            <sz val="9"/>
            <color indexed="81"/>
            <rFont val="Tahoma"/>
            <family val="2"/>
          </rPr>
          <t>En la página</t>
        </r>
        <r>
          <rPr>
            <sz val="9"/>
            <color indexed="81"/>
            <rFont val="Tahoma"/>
            <family val="2"/>
          </rPr>
          <t xml:space="preserve">
</t>
        </r>
        <r>
          <rPr>
            <b/>
            <sz val="9"/>
            <color indexed="81"/>
            <rFont val="Tahoma"/>
            <family val="2"/>
          </rPr>
          <t xml:space="preserve">https://www.colombiacompra.gov.co/clasificador-de-bienes-y-servicios </t>
        </r>
        <r>
          <rPr>
            <sz val="9"/>
            <color indexed="81"/>
            <rFont val="Tahoma"/>
            <family val="2"/>
          </rPr>
          <t>podrá encontrar los códigos</t>
        </r>
      </text>
    </comment>
    <comment ref="C21" authorId="0" shapeId="0">
      <text>
        <r>
          <rPr>
            <b/>
            <sz val="9"/>
            <color indexed="81"/>
            <rFont val="Tahoma"/>
            <family val="2"/>
          </rPr>
          <t>Morales Rojas Mariana:</t>
        </r>
        <r>
          <rPr>
            <sz val="9"/>
            <color indexed="81"/>
            <rFont val="Tahoma"/>
            <family val="2"/>
          </rPr>
          <t xml:space="preserve">
Breve descripción del objeto del contrato</t>
        </r>
      </text>
    </comment>
    <comment ref="I21" authorId="0" shapeId="0">
      <text>
        <r>
          <rPr>
            <b/>
            <sz val="9"/>
            <color indexed="81"/>
            <rFont val="Tahoma"/>
            <family val="2"/>
          </rPr>
          <t>Morales Rojas Mariana:</t>
        </r>
        <r>
          <rPr>
            <sz val="9"/>
            <color indexed="81"/>
            <rFont val="Tahoma"/>
            <family val="2"/>
          </rPr>
          <t xml:space="preserve">
Corresponde al rubro presupuestal</t>
        </r>
      </text>
    </comment>
    <comment ref="S21" authorId="0" shapeId="0">
      <text>
        <r>
          <rPr>
            <b/>
            <sz val="9"/>
            <color indexed="81"/>
            <rFont val="Tahoma"/>
            <family val="2"/>
          </rPr>
          <t>Morales Rojas Mariana:</t>
        </r>
        <r>
          <rPr>
            <sz val="9"/>
            <color indexed="81"/>
            <rFont val="Tahoma"/>
            <family val="2"/>
          </rPr>
          <t xml:space="preserve">
Corresponde a la fecha del acta de inicio</t>
        </r>
      </text>
    </comment>
  </commentList>
</comments>
</file>

<file path=xl/sharedStrings.xml><?xml version="1.0" encoding="utf-8"?>
<sst xmlns="http://schemas.openxmlformats.org/spreadsheetml/2006/main" count="2968" uniqueCount="869">
  <si>
    <t>PLAN ANUAL DE ADQUISICIONES</t>
  </si>
  <si>
    <t>A. INFORMACIÓN GENERAL DE LA ENTIDAD</t>
  </si>
  <si>
    <t>Nombre</t>
  </si>
  <si>
    <t>Fiduprevisora S.A.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</si>
  <si>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</si>
  <si>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</si>
  <si>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 xml:space="preserve">Calle 72 #10-03 </t>
  </si>
  <si>
    <t>Teléfono</t>
  </si>
  <si>
    <t>Página web</t>
  </si>
  <si>
    <t>www.fiduprevisora.com.co</t>
  </si>
  <si>
    <t>Misión y visión</t>
  </si>
  <si>
    <t>Lideramos la ejecución de políticas públicas y apoyamos el desarrollo económico del país, generando valor agregado a la sociedad con la gestión eficiente y transparente de los recursos de nuestros clientes mediante la prestación de servicios financieros innovadores, seguros y rentables.
Al 2022 seremos la fiduciaria elegida por el mercado como su aliado estratégico para la ejecución de las políticas públicas y la atención de necesidades financieras, con tecnologías y procesos innovadores y efectivos, contando con un equipo humano confiable, experto, comprometido y de alto desempeño.</t>
  </si>
  <si>
    <t>Perspectiva estratégica</t>
  </si>
  <si>
    <t xml:space="preserve"> - Crecimiento de ingresos y eficiencia operativa
 - Foco en el cliente y posicionamiento en el mercado
 - Desarrollo de productos y servicios perfectos
 - Automatización y optimización de procesos
 - Talento Humano Competente</t>
  </si>
  <si>
    <t>Información de contacto</t>
  </si>
  <si>
    <t>intdemercados@fiduprevisora.com.co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</si>
  <si>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</si>
  <si>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</si>
  <si>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</si>
  <si>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</si>
  <si>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</si>
  <si>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t>
  </si>
  <si>
    <t>PLANEADAS</t>
  </si>
  <si>
    <t>EJECUTADAS</t>
  </si>
  <si>
    <t>Codigo Presupuesto</t>
  </si>
  <si>
    <t>Códigos UNSPSC</t>
  </si>
  <si>
    <t>Descripción</t>
  </si>
  <si>
    <t>Fecha estimada de inicio de proceso de selección</t>
  </si>
  <si>
    <t>Fecha máxima de inicio de ejecución del contrato</t>
  </si>
  <si>
    <t>Duración estimada del contrato</t>
  </si>
  <si>
    <t xml:space="preserve">Modalidad de selección </t>
  </si>
  <si>
    <t>Área solicitante</t>
  </si>
  <si>
    <t>Fuente de los recursos</t>
  </si>
  <si>
    <t>Valor total estimado</t>
  </si>
  <si>
    <t>Valor estimado en la vigencia actual</t>
  </si>
  <si>
    <t>¿Se requieren vigencias futuras?</t>
  </si>
  <si>
    <t>Estado de solicitud de vigencias futuras</t>
  </si>
  <si>
    <t>Datos de contacto del responsable</t>
  </si>
  <si>
    <t>No Orión</t>
  </si>
  <si>
    <t>N° Contrato</t>
  </si>
  <si>
    <t>No Certificado de disponibilidad presupuestal</t>
  </si>
  <si>
    <t>No Certificado de registro presupuestal</t>
  </si>
  <si>
    <t>Fecha de inicio del contrato</t>
  </si>
  <si>
    <t>Duración del contrato</t>
  </si>
  <si>
    <t>Valor total</t>
  </si>
  <si>
    <t>Comentarios u observaciones relevantes</t>
  </si>
  <si>
    <r>
      <t xml:space="preserve">El CONTRATISTA, con plena autonomía técnica y administrativa, se obliga con el CONTRATANTE, a prestar los </t>
    </r>
    <r>
      <rPr>
        <b/>
        <sz val="14"/>
        <rFont val="Calibri"/>
        <family val="2"/>
        <scheme val="minor"/>
      </rPr>
      <t>servicios para adelantar los trámites para el saneamiento y liquidación de los diecisiete (17) negocios fiduciarios</t>
    </r>
    <r>
      <rPr>
        <sz val="14"/>
        <rFont val="Calibri"/>
        <family val="2"/>
        <scheme val="minor"/>
      </rPr>
      <t xml:space="preserve"> que hacen parte de los Fideicomisos de Vitrina Inmobiliaria promovidos por el extinto Fondo para la Reconstrucción y Desarrollo Social del Eje Cafetero – FOREC. Lo anterior, de conformidad con la propuesta presentada por el CONTRATISTA, la cual hace parte integral del presente CONTRATO, en lo que no convenga al presente documento</t>
    </r>
  </si>
  <si>
    <t>JUNIO</t>
  </si>
  <si>
    <t>JULIO</t>
  </si>
  <si>
    <t>8 meses</t>
  </si>
  <si>
    <t>Contratación Directa</t>
  </si>
  <si>
    <t>VNF - Gerencia de Liquidaciones y Remanentes</t>
  </si>
  <si>
    <t>Otras asesorias</t>
  </si>
  <si>
    <t>NO</t>
  </si>
  <si>
    <t>N/A</t>
  </si>
  <si>
    <t>sbeltran@fiduprevisora.com.co</t>
  </si>
  <si>
    <t>OS-012-2021</t>
  </si>
  <si>
    <t>HASTA 31/12/2021</t>
  </si>
  <si>
    <t>Ajuste fechas área</t>
  </si>
  <si>
    <t>Realizar los Reportes a las centrales de riesgo, de las personas naturales y/o jurídicas que omita el pago de las sanciones debidamente ejecutoriadas, de acuerdo con el reporte realizado por el Grupo de Cobro Coactivo de la Oficina Asesora Jurídica del Ministerio del Trabajo, previa autorización del sancionado</t>
  </si>
  <si>
    <t>ABRIL</t>
  </si>
  <si>
    <t>AGOSTO</t>
  </si>
  <si>
    <t>12 meses</t>
  </si>
  <si>
    <t>Minima Cuantía</t>
  </si>
  <si>
    <t>VNF - Gerencia de Negocios</t>
  </si>
  <si>
    <t>Consultas Centrales de Riesgos</t>
  </si>
  <si>
    <t>mmateus@fiduprevisora.com.co</t>
  </si>
  <si>
    <t>Caso 1192</t>
  </si>
  <si>
    <t>Caso 1192  - CONTRATO FENALCO</t>
  </si>
  <si>
    <t>Se actualizo la duracion y la modalidad de contratacion</t>
  </si>
  <si>
    <t>CONTRATADO</t>
  </si>
  <si>
    <t>Diseño, implementación y administración de sistema confidencial de denuncias</t>
  </si>
  <si>
    <t>ENERO</t>
  </si>
  <si>
    <t>MARZO</t>
  </si>
  <si>
    <t>9 meses</t>
  </si>
  <si>
    <t>Invitación Cerrada</t>
  </si>
  <si>
    <t>Auditoria Corporativa</t>
  </si>
  <si>
    <t>ASESORÍAS - GESTIÓN (OTRAS ASESORÍAS)</t>
  </si>
  <si>
    <t>jlemus@fiduprevisora.com.co</t>
  </si>
  <si>
    <t>Primera Pagina</t>
  </si>
  <si>
    <t>12 Meses</t>
  </si>
  <si>
    <t>Vicepresidencia Inversiones</t>
  </si>
  <si>
    <t>GASTOS FINANCIEROS</t>
  </si>
  <si>
    <t>ccristancho@fiduprevisora.com.co</t>
  </si>
  <si>
    <t>Suscripción Pagina Licitacionesinfo.com</t>
  </si>
  <si>
    <t>NOVIEMBRE</t>
  </si>
  <si>
    <t>DICIEMBRE</t>
  </si>
  <si>
    <t>6 MESES</t>
  </si>
  <si>
    <t>Vicepresidencia Comercial y de Mercadeo</t>
  </si>
  <si>
    <t>Recursos Propios</t>
  </si>
  <si>
    <t>OCTUBRE</t>
  </si>
  <si>
    <t>3 MESES</t>
  </si>
  <si>
    <t>Vicepresidencia Comercial</t>
  </si>
  <si>
    <t>lpgarzon@fiduprevisora.com.co</t>
  </si>
  <si>
    <t>OTRAS ASESORIAS</t>
  </si>
  <si>
    <t>SEPTIEMBRE</t>
  </si>
  <si>
    <t>Caso 3091</t>
  </si>
  <si>
    <t>Contratación por prestación de servicios, para asesoria externa</t>
  </si>
  <si>
    <t>Publicidad y Propaganda - Compra de tarjetas de reaudo, para impresión del codigo de barras.</t>
  </si>
  <si>
    <t>1 MES</t>
  </si>
  <si>
    <t>Caso 1176</t>
  </si>
  <si>
    <t>Calificación de riesgos en Administración de Portafolios y Riesgo de Contraparte VALUE</t>
  </si>
  <si>
    <t>12 MESES</t>
  </si>
  <si>
    <t>Gerencia de Riesgos</t>
  </si>
  <si>
    <t>CALIFICACIÓN DE RIESGO</t>
  </si>
  <si>
    <t>djaimes@fiduprevisora.com.co</t>
  </si>
  <si>
    <t>1 año</t>
  </si>
  <si>
    <t>CONTRATADA</t>
  </si>
  <si>
    <t>SOPORTE VIGIA</t>
  </si>
  <si>
    <t>MANTENIMIENTO DE SOFTWARE</t>
  </si>
  <si>
    <t>SI</t>
  </si>
  <si>
    <t>OS-016-2021</t>
  </si>
  <si>
    <t>1 AÑO</t>
  </si>
  <si>
    <t>Apoyo Sofia</t>
  </si>
  <si>
    <t>PROVEEDOR LISTAS RESTRICTIVAS</t>
  </si>
  <si>
    <t>ARRENDAMIENTO SOFTWARE</t>
  </si>
  <si>
    <t>ARRENDAMIENTO ANUAL SaaS de PIRANI RISKMENT SUITE - CONTROL ESTRATEGICO DE RIESGO – CERO</t>
  </si>
  <si>
    <t>19000-091-2021</t>
  </si>
  <si>
    <t>Apoyo Kevin Gras</t>
  </si>
  <si>
    <t>Componentes electrónicos - Suministro de 2 licencias MATLAB</t>
  </si>
  <si>
    <t>RENOVACIÓN DE LICENCIAMIENTO</t>
  </si>
  <si>
    <t>sperez@fiduprevisora.com.co</t>
  </si>
  <si>
    <t>Investigador Tecnológico - Jhon Jairo Echeverry Aristizabal</t>
  </si>
  <si>
    <t>45 DÍAS</t>
  </si>
  <si>
    <t>45 días</t>
  </si>
  <si>
    <t>CONTRATAR UNA SOLUCIÓN PARA ADQUIRIR EL SERVICIO DE SOC (SECURITY OPERATION CENTER) CON CORRELACIONADOR DE EVENTOS, REALIZAR ANÁLISIS DE VULNERABILIDADES Y PRUEBAS DE ETHICAL HACKING</t>
  </si>
  <si>
    <t>Invitación Abierta</t>
  </si>
  <si>
    <t xml:space="preserve">$       419.130.435,00 </t>
  </si>
  <si>
    <t>TRANSMISIÓN DE DATOS FORMATO XBRL</t>
  </si>
  <si>
    <t>FEBRERO</t>
  </si>
  <si>
    <t>Gerencia de Contabilidad</t>
  </si>
  <si>
    <t>Claudia Patricia Castañeda Ladino ccastaneda@fiduprevisora.com.co</t>
  </si>
  <si>
    <t>1 Meses</t>
  </si>
  <si>
    <t>OTRAS ASESORÍAS</t>
  </si>
  <si>
    <t>19000-028-2021</t>
  </si>
  <si>
    <t>1mes</t>
  </si>
  <si>
    <t>CONTRATADO por un mes por valor de $48.195.000 el cual finalizo el 30 de mayo de 2021</t>
  </si>
  <si>
    <t>ASESORÍAS EN CAMBIOS NORMATIVOS CONTABLES Y TRIBUTARIOS</t>
  </si>
  <si>
    <t>6 meses</t>
  </si>
  <si>
    <t>Validar la contración</t>
  </si>
  <si>
    <t>SOPORTE ISOLUCION</t>
  </si>
  <si>
    <t>MAYO</t>
  </si>
  <si>
    <t>Vicepresidencia de Planeación</t>
  </si>
  <si>
    <t>eferro@fiduprevisora.com.co</t>
  </si>
  <si>
    <t>OS-009-2021</t>
  </si>
  <si>
    <t>mayo 28 de 2021</t>
  </si>
  <si>
    <t>CONTRATADOEl contrato cuenta con el Compromiso Futuro # 209</t>
  </si>
  <si>
    <t>3 meses</t>
  </si>
  <si>
    <t>PROFITABILITY</t>
  </si>
  <si>
    <t>mmanosalva@fiduprevisora.com.co</t>
  </si>
  <si>
    <t>julio 1 de 2021</t>
  </si>
  <si>
    <t>CRP 18991 $45.798.723,94 Vigencia Futura No. 207</t>
  </si>
  <si>
    <t>Vigencia Futura No. 207</t>
  </si>
  <si>
    <t>Certificaciones sistemas de gestión, renovación de todos los sistemas de gestión</t>
  </si>
  <si>
    <t>CERTIFICACIÓN DE CALIDAD</t>
  </si>
  <si>
    <t>3052
3066
3088</t>
  </si>
  <si>
    <t>OS-011-2021
OS-014-2021
OS-015-2021</t>
  </si>
  <si>
    <t>8135
8222
8274</t>
  </si>
  <si>
    <t>19019
19065
19242</t>
  </si>
  <si>
    <t>22-07-2021
23-07-2021
27-09-2021</t>
  </si>
  <si>
    <t>$ 10.863.652
$ 6.685.325
$ 4.082.176</t>
  </si>
  <si>
    <t>Se actualizó el valor estimado</t>
  </si>
  <si>
    <t>Este rubro se ejecutará en tres ordenes de servicio diferentes para Calidad, Ambiental y Seguridad de la Información.</t>
  </si>
  <si>
    <t>Afiliación ICONTEC</t>
  </si>
  <si>
    <t>OTRAS CONTRIBUCIONES Y AFILIACIONES</t>
  </si>
  <si>
    <r>
      <t>Vigilancia Judicial-  en los procesos judiciales promovidos por el Fondo</t>
    </r>
    <r>
      <rPr>
        <sz val="14"/>
        <rFont val="Calibri"/>
        <family val="2"/>
        <scheme val="minor"/>
      </rPr>
      <t xml:space="preserve"> Nacional de Prestaciones Sociales del Magisterio - FOMAG  Empresa</t>
    </r>
  </si>
  <si>
    <t xml:space="preserve">12 meses </t>
  </si>
  <si>
    <t>Vicepresidencia Juridica</t>
  </si>
  <si>
    <t>Vigilancia Judicial</t>
  </si>
  <si>
    <t>t_lasanabria@fiduprevisora.com.co</t>
  </si>
  <si>
    <t>8218
CF 232</t>
  </si>
  <si>
    <t>DE CONFORMIDAD CON EL ESTUDIO DE MERCADO REALIZADO, SE SOLICITÓ UN VALOR DE $1.229.079.600,oo PARA EL AMPARO DE LA INVITACIÓN ABIERTA, EL CUAL SE DIVIDE DE LA SIGUIENTE FORMA:
°CDP 8218 ID 6762 - 01/07/2021 $512.116.500
°CF 232 30/06/2021 $716.963.100,oo
DEL VALOR TOTAL DEL CONTRATO, EL 2% ESTARÁ DESTINADO PARA LOS OTROS SERVICIOS DISTINTOS A LA VIGILANCIA JUDICIAL QUE SE REQUIERAN Y QUE SE CONRATARÁN.</t>
  </si>
  <si>
    <t>Vigilancia Judicial-  en los procesos judiciales promovidos por el Fondo Nacional de Prestaciones Sociales del Magisterio - FOMAG (ciudades sin cobertura)</t>
  </si>
  <si>
    <t xml:space="preserve">1 meses </t>
  </si>
  <si>
    <t>dmateus@fiduprevisora.com.co</t>
  </si>
  <si>
    <t>19000-058-2021</t>
  </si>
  <si>
    <t>HASTA 31/07/2021</t>
  </si>
  <si>
    <t>CONTRATADOEL PRESENTE CONTRATO INICIÓ TARDE, DADO QUE EL ESTUDIO DE MERCADO Y PROCESO DE CONTRATACIÓN TOMÓ MAS TIEMPO DEL ESPERADO Y POR ENDE, EL CONTRATO DEBE CULMINAR ANTES DEL INICIO DEL CONTRATO QUE SE PERFECCIONE, RESULTADO DE LA INVITACIÓN ABIERTA.</t>
  </si>
  <si>
    <t>°Cto 19000-058-2021 $22.700.000.oo - CDP 8205 ID 6749 - CRP 18995 ID 17075 - Hasta el 31/07/2021, dado que el contrato resultado de la Invitación Abierta, debe iniciar el 01/08/2021.</t>
  </si>
  <si>
    <t>Defensa Judicial Empresa- Demanda laborales ex funcionarios (12 demandas apróximadamente).</t>
  </si>
  <si>
    <t>Indeterminado</t>
  </si>
  <si>
    <t>Defensa Judicial Empresa</t>
  </si>
  <si>
    <t>3012
3047</t>
  </si>
  <si>
    <t>OS 004-2021
OS 010-2021</t>
  </si>
  <si>
    <t>8083
8188</t>
  </si>
  <si>
    <t>18713
18949</t>
  </si>
  <si>
    <t>17/04/2021
21/06/2021</t>
  </si>
  <si>
    <t>INDETERMINADO</t>
  </si>
  <si>
    <t>ES IMPORTANTE SEÑALAR QUE EL PRESENTE VALOR SE ENCUENTRA PACTADO EN SMMLV, QUE PARA LA PRESENTE VIGENCIA ES DE $905.526,oo; SIN EMBARGO, PARA LA SIGUIENTE VIGENCIA DEBERÁ REALIZARSE AJUSTE PRESUPUESTAL, CON EL FIN DE ADICIONAR EL AJUSTE AL SMMLV 2022.</t>
  </si>
  <si>
    <t xml:space="preserve">°OS 004-2021 $16.217.190.oo - CDP 8083 ID 6627 - CRP 18713 ID 16794 - Indeterminada pero determinable, de copnformidad con la duración del proceso. 
°OS 010-2021 $16.217.190.oo - CDP 8188 ID 6732 - CRP 18949 ID 17029 - Indeterminada pero determinable, de copnformidad con la duración del proceso. </t>
  </si>
  <si>
    <t>Defensa Judicial Empresa- Asesor en materia penalista y representación Judicial (masivo), comprendido del 11 septiembre de 2021 al 11 de septiembre de 2022.</t>
  </si>
  <si>
    <t>ADELANTAR EM</t>
  </si>
  <si>
    <t>7 meses</t>
  </si>
  <si>
    <t>Uso de la herramienta tecnológica LegisOffic</t>
  </si>
  <si>
    <t>SOPORTE</t>
  </si>
  <si>
    <t>mjforero@fiduprevisora.com.co</t>
  </si>
  <si>
    <t>19000-002-2021</t>
  </si>
  <si>
    <t>Asesorías Jurídicas FOMAG- en Derecho y Derecho Procesal  y  Derecho Contractual</t>
  </si>
  <si>
    <t>Asesorías Jurídicas- FOMAG</t>
  </si>
  <si>
    <t>lgordillo@fiduprevisora.com.co
rprada@fiduprevisora.com.co</t>
  </si>
  <si>
    <t>2982
3000
3013
3049</t>
  </si>
  <si>
    <t>OS 001-2021
19000-015-2021
OS-005-2021
19000-051-2021</t>
  </si>
  <si>
    <t>7943
8054
8106
8199</t>
  </si>
  <si>
    <t>18476
18624
18721
18958</t>
  </si>
  <si>
    <t>22/01/2021
12/03/2021
17/04/2021
22/06/2021</t>
  </si>
  <si>
    <t>1 mes
2 meses
1 mes
1 mes</t>
  </si>
  <si>
    <t xml:space="preserve">OS 001-2021 $ 5.950.000,oo - CDP 7943 ID 6487- CRP 18476 ID 16657 - Ejecución inmediata (concepto).
Cto 19000-015-2021 $54.057.297.oo - CDP 8054 ID 6598 - CRP 18624 ID 16705 - Ejecución inmediata (concepto). 
OS 005-2021 $ 3.243.438.oo - CDP 8106 ID 6650- CRP 18721 ID 16802 - Ejecución inmediata (concepto).
°Para poder realizar las contrataciones antes mencionadas, fue necesario una reasignación presupustal del rubro de Asesorías Jurídicas, por un valor de $ 36.000.000.oo el 10/03/2021.
°Seguidamente se requirió la contratación del Cto 19000-051-2021 con ARIZA &amp; GÓMEZ ABOGADOS, para lo cual se requirió nuevamente reasignación presupuestal del rubro de Defensa Judicial FOMAG al rubro de Asesoríoas jurídicas FOMAG por valor de $60.000.000,oo.
</t>
  </si>
  <si>
    <t>lgordillo@fiduprevisora.com.co</t>
  </si>
  <si>
    <t>3000
3013</t>
  </si>
  <si>
    <t>19000-015-2021
OS-005-2021</t>
  </si>
  <si>
    <t>8054
8106</t>
  </si>
  <si>
    <t>2 meses
1 mes</t>
  </si>
  <si>
    <t>Traslado de presupuesto</t>
  </si>
  <si>
    <t>Asesorías Jurídicas - en Derecho y Derecho Procesal  y  Derecho Contractual</t>
  </si>
  <si>
    <t xml:space="preserve">Asesorías Jurídicas- </t>
  </si>
  <si>
    <t>rprada@fiduprevisora.com.co</t>
  </si>
  <si>
    <t>19000-086-2021</t>
  </si>
  <si>
    <t>Prestación de servicios jurídicos que requiera la presidencia</t>
  </si>
  <si>
    <t xml:space="preserve"> prestar sus servicios profesionales a fin de brindar asesoría legal integral en temas relacionados con Derecho Administrativo, Derecho Comercial, Derecho Contractual y demás aspectos jurídicos que requiera el CONTRATANTE y que sean objeto de asesoría y acompañamiento legal para la Fiduciaria en posición propia, y como vocera y administradora de los distintos negocios que administra.</t>
  </si>
  <si>
    <t>Cto 19000-015-2021 $54.057.297.oo - CDP 8054 ID 6598 - CRP 18624 ID 16705 - Ejecución inmediata (concepto). 
OS 005-2021 $ 3.243.438.oo - CDP 8106 ID 6650- CRP 18721 ID 16802 - Ejecución inmediata (concepto).
°Para poder realizar lass contrataciones antes mencionadas, fue necesario un traslado presupustal del rubro de Asesorías Jurídicas, por un valor de $ 36.000.000.oo.</t>
  </si>
  <si>
    <t>Proveedor de precios para valoración</t>
  </si>
  <si>
    <t>Gerencia Back Office</t>
  </si>
  <si>
    <t>AFIL SIST DE INFORMACIÓN FINANCIERA</t>
  </si>
  <si>
    <t>osaidiza@fiduprevisora.com.co</t>
  </si>
  <si>
    <t>Miembro Liquidador ante la CRCC</t>
  </si>
  <si>
    <t>2.5 MESES</t>
  </si>
  <si>
    <t>OS-013-2021</t>
  </si>
  <si>
    <t>2.5 Meses</t>
  </si>
  <si>
    <t>Ajuste de fechas y pendiente duración del nuevo contrato que salga a final de año para derminar si esa 6 o 12 meses</t>
  </si>
  <si>
    <t>Cifin</t>
  </si>
  <si>
    <t>OS-006-2021</t>
  </si>
  <si>
    <t>6 Meses</t>
  </si>
  <si>
    <t>CIFIN AÑO</t>
  </si>
  <si>
    <t>Validar en reunión CAG y Back Office</t>
  </si>
  <si>
    <t>Custodio Internacional</t>
  </si>
  <si>
    <t>INDEFINIDO</t>
  </si>
  <si>
    <t>CUSTODIO DE VALORES</t>
  </si>
  <si>
    <t>Custodio Local FIC</t>
  </si>
  <si>
    <r>
      <t xml:space="preserve">CONTRATADO, </t>
    </r>
    <r>
      <rPr>
        <sz val="14"/>
        <color rgb="FFFF0000"/>
        <rFont val="Calibri"/>
        <family val="2"/>
        <scheme val="minor"/>
      </rPr>
      <t>pendiente de directriz, para hacer otrosi 3 meses o nuevo contrato al terminal el actual</t>
    </r>
  </si>
  <si>
    <t>Depósito Centralizado de Valores Deceval</t>
  </si>
  <si>
    <t>Depósito Centralizado de Valores Deceval año</t>
  </si>
  <si>
    <t>78102200
78102201
78102202
78102203
78102204
78102205
78102206</t>
  </si>
  <si>
    <t>Servicios de Administracion centro de correspondencia, Mensajeria Expresa, Transporte y Custodia de Mercancia a nivel nacional.</t>
  </si>
  <si>
    <t>Gerencia de Gestión Documental</t>
  </si>
  <si>
    <t>OUTSOURCING MENSAJERIA /COMUNICACIONES Y CORREO</t>
  </si>
  <si>
    <t>Angela Maria Forero Sanchez 
amforero@fiduprevisora.com.co</t>
  </si>
  <si>
    <t>19000-089-2021</t>
  </si>
  <si>
    <t>En trámite</t>
  </si>
  <si>
    <t xml:space="preserve">
1.324.251.965
</t>
  </si>
  <si>
    <t>80141625
80141902</t>
  </si>
  <si>
    <t>Dotación para los funcionarios de planta auxiliares 1,2,3 y 4
Actividades de Bienestar durante la vigencia 2021 - Bonos reconocimiento y regalo - Bonos Alimentación</t>
  </si>
  <si>
    <t>08 meses</t>
  </si>
  <si>
    <t xml:space="preserve">Invitación Abierta </t>
  </si>
  <si>
    <t>Gerencia de Talento Humano</t>
  </si>
  <si>
    <t xml:space="preserve">DOTACIÓN
BIENESTAR SOCIAL </t>
  </si>
  <si>
    <t>mgomez@fiduprevisora.com.co</t>
  </si>
  <si>
    <t>19000-031-2021</t>
  </si>
  <si>
    <t xml:space="preserve">7 MESES 12 DÍAS </t>
  </si>
  <si>
    <t xml:space="preserve">Actividades de Bienestar durante la vigencia 2021 - Oficinas a nivel nacional </t>
  </si>
  <si>
    <t xml:space="preserve">Invitación Cerrada </t>
  </si>
  <si>
    <t xml:space="preserve">BIENESTAR SOCIAL </t>
  </si>
  <si>
    <t>19000-069-2021</t>
  </si>
  <si>
    <t xml:space="preserve">4 MESES 20 DÍAS </t>
  </si>
  <si>
    <t>Se declaro desierto el primer proceso, cerrando el segundo proceso</t>
  </si>
  <si>
    <t xml:space="preserve">RESPONSABILIDAD SOCIAL EMPRESARIAL </t>
  </si>
  <si>
    <t>Caso 1248</t>
  </si>
  <si>
    <t>4 MESES</t>
  </si>
  <si>
    <t>EXÁMENES INGRESO Y RETIRO 
EXÁMENES DE INGRESO Y RETIRO Y PERIODICOS OCUPACIONALES 2021</t>
  </si>
  <si>
    <t xml:space="preserve">EXAMENES MEDICOS </t>
  </si>
  <si>
    <t>19000-075-2021</t>
  </si>
  <si>
    <t xml:space="preserve">Se declaro desierto el proceso de invitación, pendiente por definir contratación por Minima cuantía para el mes de Julio </t>
  </si>
  <si>
    <t xml:space="preserve">CAPACITACIONES FUNCIONARIOS DE LA
ENTIDAD </t>
  </si>
  <si>
    <t xml:space="preserve">CAPACITACIÓN </t>
  </si>
  <si>
    <t>19000-043-2021</t>
  </si>
  <si>
    <t xml:space="preserve">6 meses y 15 días </t>
  </si>
  <si>
    <t xml:space="preserve">DEPENDENCIA GAD / INTERVENCIÓN
CLIMA AREAS 2021 </t>
  </si>
  <si>
    <t xml:space="preserve">MAYO </t>
  </si>
  <si>
    <t>1 meses</t>
  </si>
  <si>
    <t xml:space="preserve">INTERVENCION CLIMA </t>
  </si>
  <si>
    <t>Caso 1336</t>
  </si>
  <si>
    <t>1 mes</t>
  </si>
  <si>
    <t>Gastos de selección personal planta - suscripción Empleo</t>
  </si>
  <si>
    <t xml:space="preserve">SEPTIEMBRE </t>
  </si>
  <si>
    <t xml:space="preserve">GASTOS DE SELECCIÓN </t>
  </si>
  <si>
    <t>19000-096-2021</t>
  </si>
  <si>
    <t>Se va solicitar otrosi al contrato suscrito con ELEMPLEO</t>
  </si>
  <si>
    <t>Estudios de Seguridad - Miníma Cuantía</t>
  </si>
  <si>
    <t>Caso 1289</t>
  </si>
  <si>
    <t xml:space="preserve">7 meses  </t>
  </si>
  <si>
    <t>Estudios de Seguridad</t>
  </si>
  <si>
    <t>4 Meses</t>
  </si>
  <si>
    <t>nO</t>
  </si>
  <si>
    <t>n/A</t>
  </si>
  <si>
    <t>19000-082-2021</t>
  </si>
  <si>
    <t>4 meses</t>
  </si>
  <si>
    <t xml:space="preserve">GESTIÓN DEL DESEMPEÑO, ACSENDO, PDI 2021 </t>
  </si>
  <si>
    <t>06 meses</t>
  </si>
  <si>
    <t xml:space="preserve">EVALUACION DE DESEMPEÑO </t>
  </si>
  <si>
    <t>Caso 1350</t>
  </si>
  <si>
    <t>6 meses y 6 dias</t>
  </si>
  <si>
    <t>Calculo actuarial</t>
  </si>
  <si>
    <t>04 meses</t>
  </si>
  <si>
    <t xml:space="preserve">OTRAS ASESORIAS </t>
  </si>
  <si>
    <t xml:space="preserve">Asesoría Laboralista </t>
  </si>
  <si>
    <t xml:space="preserve">JULIO </t>
  </si>
  <si>
    <t>05 meses</t>
  </si>
  <si>
    <t xml:space="preserve">CONTRATADO - Se va solicitar otrosi al contrato suscrito con Aslabor </t>
  </si>
  <si>
    <t>80121500
80121600
80121700</t>
  </si>
  <si>
    <t xml:space="preserve">CONTRATO NOTARIA </t>
  </si>
  <si>
    <t>10 MESES</t>
  </si>
  <si>
    <t>Dirección de Recursos Fisicos</t>
  </si>
  <si>
    <t xml:space="preserve">Recursos Propios </t>
  </si>
  <si>
    <t>No</t>
  </si>
  <si>
    <t xml:space="preserve"> wmerchan@fiduprevisora.com.co</t>
  </si>
  <si>
    <t>Caso 1148</t>
  </si>
  <si>
    <t>TIQUETES AÉREOS</t>
  </si>
  <si>
    <t>OC-001-2021</t>
  </si>
  <si>
    <t xml:space="preserve">IIMPERMEABILIZACIÓN EN LA TERRAZA </t>
  </si>
  <si>
    <t>Pendiente si se contrata</t>
  </si>
  <si>
    <t>LOCALES Y OFICINAS - BODEGA FONTIBON</t>
  </si>
  <si>
    <t>11 MESES</t>
  </si>
  <si>
    <t>19000-088-2021</t>
  </si>
  <si>
    <t>8261 CF 245</t>
  </si>
  <si>
    <t>LOCALES Y OFICINAS - TERRAZA EDIFICO CALLE 72</t>
  </si>
  <si>
    <t>LOCALES Y OFICINAS - OFICINA 601</t>
  </si>
  <si>
    <t>LOCALES Y OFICINAS - OFICINA 603</t>
  </si>
  <si>
    <t>LOCALES Y OFICINAS - OFICINA 602</t>
  </si>
  <si>
    <t>LOCALES Y OFICINAS - AVISOS EDIFICIO CALLE 72</t>
  </si>
  <si>
    <t>LOCALES Y OFICINAS - OFICINA 1202 DAVIVIENDA</t>
  </si>
  <si>
    <t>19000-080-2021</t>
  </si>
  <si>
    <t>8229 CF 237</t>
  </si>
  <si>
    <t>LOCALES Y OFICINAS - OFICINA 1102 DAVIVIENDA</t>
  </si>
  <si>
    <t>19000-066-2021</t>
  </si>
  <si>
    <t>8141 CF 214</t>
  </si>
  <si>
    <t>LOCALES Y OFICINAS - OFICINA RIOHACHA</t>
  </si>
  <si>
    <t>19000-072-2021</t>
  </si>
  <si>
    <t>8226 CF 235</t>
  </si>
  <si>
    <t>LOCALES Y OFICINAS - OFICINA CARTAGENA</t>
  </si>
  <si>
    <t>19000-070-2021</t>
  </si>
  <si>
    <t>8228 CF 233</t>
  </si>
  <si>
    <t>LOCALES Y OFICINAS - OFICINA MONTERIA</t>
  </si>
  <si>
    <t>19000-071-2021</t>
  </si>
  <si>
    <t>8227 CF 234</t>
  </si>
  <si>
    <t>LOCALES Y OFICINAS - OFICINA 206</t>
  </si>
  <si>
    <t>19000-074-2021</t>
  </si>
  <si>
    <t>8237 CF 236</t>
  </si>
  <si>
    <t>LOCALES Y OFICINAS - LOCAL 108</t>
  </si>
  <si>
    <t>8 MESES</t>
  </si>
  <si>
    <t>LOCALES Y OFICINAS - OFICINA POPAYAN</t>
  </si>
  <si>
    <t>19000-083-2021</t>
  </si>
  <si>
    <t>8260 CF 243</t>
  </si>
  <si>
    <t>LOCALES Y OFICINAS - OFICINA  903</t>
  </si>
  <si>
    <t>19000-084-2021</t>
  </si>
  <si>
    <t>8262-8275 CF 244</t>
  </si>
  <si>
    <t>LOCALES Y OFICINAS - OFICINA 301</t>
  </si>
  <si>
    <t>FECHAS</t>
  </si>
  <si>
    <t>LOCALES Y OFICINAS - OFICINA CALI</t>
  </si>
  <si>
    <t>LOCALES Y OFICINAS - OFICINA 801, 802, 803</t>
  </si>
  <si>
    <t>LOCALES Y OFICINAS - OFICINA 201</t>
  </si>
  <si>
    <t>LOCALES Y OFICINAS - OFICINA PEREIRA</t>
  </si>
  <si>
    <t xml:space="preserve">OCTUBRE </t>
  </si>
  <si>
    <t>LOCALES Y OFICINAS - OFICINA 306</t>
  </si>
  <si>
    <t>LOCALES Y OFICINAS - OFICINA 304</t>
  </si>
  <si>
    <t>19000-053-2021</t>
  </si>
  <si>
    <t>8140 
CF 213</t>
  </si>
  <si>
    <t>LOCALES Y OFICINAS - OFICINA 302</t>
  </si>
  <si>
    <t>8230 CF 238</t>
  </si>
  <si>
    <t>LOCALES Y OFICINAS - OFICINA 204</t>
  </si>
  <si>
    <t>LOCALES Y OFICINAS - OFICINA 203</t>
  </si>
  <si>
    <t>19000-045-2021</t>
  </si>
  <si>
    <t>8159
CF 211</t>
  </si>
  <si>
    <t>LOCALES Y OFICINAS - LOCAL 109</t>
  </si>
  <si>
    <t>LOCALES Y OFICINAS - LOCAL 105</t>
  </si>
  <si>
    <t>19000-047-2021</t>
  </si>
  <si>
    <t>8139
CF 212</t>
  </si>
  <si>
    <t>LOCALES Y OFICINAS - OFICINA IBAGUE</t>
  </si>
  <si>
    <t>19000-068-2021</t>
  </si>
  <si>
    <t>8136 CF 215</t>
  </si>
  <si>
    <t>LOCALES Y OFICINAS - OFICINA MEDELLIN</t>
  </si>
  <si>
    <t>LOCALES Y OFICINAS - OFICINA VILLAVICENCIO</t>
  </si>
  <si>
    <t>LOCALES Y OFICINAS - OFICINA BUCARAMANGA</t>
  </si>
  <si>
    <t>MANTENIMIENTO AIRES ACONDICIONADOS</t>
  </si>
  <si>
    <t>2 MESES</t>
  </si>
  <si>
    <t>EN TRAMITE ESTUDIO PRECIOS DE MERCADO</t>
  </si>
  <si>
    <t>84131500; 84131600</t>
  </si>
  <si>
    <t>POLIZAS - PROGRAMA SEGUROS 2021-2022</t>
  </si>
  <si>
    <t>3045
3051
3062
3063</t>
  </si>
  <si>
    <t>CONTRATADO SALUD</t>
  </si>
  <si>
    <t>BOTELLONES DE AGUA</t>
  </si>
  <si>
    <t>Caso 1314</t>
  </si>
  <si>
    <t>39121000;39121100</t>
  </si>
  <si>
    <t>TRANSFERENCIA PLANTA BARRANQUILLA</t>
  </si>
  <si>
    <t>Validar modaldiad de contratación</t>
  </si>
  <si>
    <t>FUMIGACIÓN</t>
  </si>
  <si>
    <t>Caso 1381</t>
  </si>
  <si>
    <t>COMPRA DETECTORES DE HUMO</t>
  </si>
  <si>
    <t>MANTENIMIENTO PLANTA ELECTRICA - BOGOTA</t>
  </si>
  <si>
    <t>NUEVA ADQUISICIÓN</t>
  </si>
  <si>
    <t>MANTENIMIENTO SALA DOMÓTICA -SISTEMA DE AUTOMATIZACION SALA DE JUNTAS DE PRESIDENCIA</t>
  </si>
  <si>
    <t>MANTENIMIENTO Y RECARGA EXTINTORES</t>
  </si>
  <si>
    <t xml:space="preserve">NOVIEMBRE </t>
  </si>
  <si>
    <t xml:space="preserve">MANTENIMIENTO DE BLACK OUT DE LAS OFICINAS </t>
  </si>
  <si>
    <t>Caso 1436</t>
  </si>
  <si>
    <t xml:space="preserve">
MANTENIMIENTO A BIOMETRICOS
</t>
  </si>
  <si>
    <t>Caso 1388</t>
  </si>
  <si>
    <t xml:space="preserve">Avisos señaletica SGA -  puntos ecológicos </t>
  </si>
  <si>
    <t>Caso 1337</t>
  </si>
  <si>
    <t>Mantenimiento y verificación de los discos duros NASS</t>
  </si>
  <si>
    <t>Caso 1387</t>
  </si>
  <si>
    <t xml:space="preserve">Mantenimiento preventivo y correctivo de los equipos de cámaras, biométricos y botones inalámbricos para puertas </t>
  </si>
  <si>
    <t>AVALUOS</t>
  </si>
  <si>
    <t>ELEMENTOS BIOSEGURIDAD PARA LA DRF</t>
  </si>
  <si>
    <t>Caso 1520</t>
  </si>
  <si>
    <t>ADQUIRIR 6000 HOJAS DE SEGURIDAD PARA LA GERENCIA DE CONTABILIDAD</t>
  </si>
  <si>
    <t>Caso 1519</t>
  </si>
  <si>
    <t>REPARACIONES LOCATIVAS CAMBIO LUMINARIAS</t>
  </si>
  <si>
    <t>MANTENIMIENTO DE EQUIPOS DE OFICINA - CAMARAS DE SEGURIDAD</t>
  </si>
  <si>
    <t>SEÑALETICA REGIONALES Y CAUS - INFORMACION PREVENCION COVD 19</t>
  </si>
  <si>
    <t>SUMINISTRO SISTEMA SEGURIDAD</t>
  </si>
  <si>
    <t>Vicepresidencia de Tecnologia e Informacion</t>
  </si>
  <si>
    <t>jbarrera@fiduprevisora.com.co</t>
  </si>
  <si>
    <t>SOPORTE ALARMAS CONTRA INCENDIOS</t>
  </si>
  <si>
    <t>MANTENIMIENTO HARDWARE</t>
  </si>
  <si>
    <t>jplazas@fiduprevisora.com.co</t>
  </si>
  <si>
    <t>Caso 1353</t>
  </si>
  <si>
    <t>CONTRATADO LAS ACTIVIDADES ESTAN PARA SER EJECUTADAS EN JULIO</t>
  </si>
  <si>
    <t xml:space="preserve">No se ha dado la orden para la nueva contratación, pues como resultado de la anterior, se informó que la entidad debe hacer varias actualizaciones en su sistema de incendios. Datacenter Ya no esta en la Fidu sino en CLARO, no es necesrio hacer el trataiento con la misma peridicocidad,  el actual conraro debe tener una consultiria paard ecuirnos como esta nuestro sistema contra incenndios OS a 6 meses </t>
  </si>
  <si>
    <t>Ajustes de fechas y pendiente de validación del costo, por requerir un servicion mas robusto</t>
  </si>
  <si>
    <t>SOPORTE SERVIDORES S7</t>
  </si>
  <si>
    <t>19000-046-2021</t>
  </si>
  <si>
    <t>pendiente de solicitar la propuesta al contratista ORACLE COLOMBIA LTDA</t>
  </si>
  <si>
    <t>Modificación en la fecha de inicio y modalidad de contratación</t>
  </si>
  <si>
    <t>jalea@fiduprevisora.com.co</t>
  </si>
  <si>
    <t>SOPORTE DE SEGUNDO NIVEL - BASE DE DATOS</t>
  </si>
  <si>
    <t>19000-076-2021</t>
  </si>
  <si>
    <t>Se ajusta el nombre de TERCER NIVEL a SEGUNDO NIVEL y se ajusta la modalidad de contratación. Invitación Cerrada en curso</t>
  </si>
  <si>
    <t>Adición  y prórroga de la OS 004-2020 CONSULTING EXPERTISE E.U. ($</t>
  </si>
  <si>
    <t>VALIDAR LA NUEVA CONTRATACIÓN, cambio de fechas por otrosí al contrato vigente</t>
  </si>
  <si>
    <t>SOPORTE LICENCIAS FRL</t>
  </si>
  <si>
    <t>19000-025-2021</t>
  </si>
  <si>
    <t>OK EN TRAMITE</t>
  </si>
  <si>
    <t>SUSCRIPCION y SOPORTE BUS</t>
  </si>
  <si>
    <t>SE ENCUENTRA EN ELABORACION DE MINUTA</t>
  </si>
  <si>
    <t>Ajuste  modalidad de contratación, ajuste fecha de inicio. Validar el tema presupuestal</t>
  </si>
  <si>
    <t>SOPORTE HERRAMIENTA QUEST</t>
  </si>
  <si>
    <t>19000-024-2021</t>
  </si>
  <si>
    <t>OK CONTRATADO</t>
  </si>
  <si>
    <t>SOPORTE CODIGO DE BARRAS</t>
  </si>
  <si>
    <t>31 de diciembre de 2021</t>
  </si>
  <si>
    <t>OS-003-2021</t>
  </si>
  <si>
    <t>SOPORTE SOBRE PORFIN</t>
  </si>
  <si>
    <t>19000-033-2021</t>
  </si>
  <si>
    <t>8126/8056</t>
  </si>
  <si>
    <t>a la espera de un documento por parte de proveedor XPERTASOFT (reunión 13032021)</t>
  </si>
  <si>
    <t>Contratato vence 14 de mayo - Alfa GL, ajuste fecha de inicio</t>
  </si>
  <si>
    <t>VALIDADOR DE IDENTIDADES</t>
  </si>
  <si>
    <t>19000-062-2021</t>
  </si>
  <si>
    <t>Entramite de Dataifx</t>
  </si>
  <si>
    <t>El supervisor Ing. Juan Gabriel Barrera manifiesta que está pendiente de pedir un comité de presupuesto para que se apruebe una vigencia futura, pues el contrato iría a 12 meses e incluiría servicios de validador de identidades y firma digital</t>
  </si>
  <si>
    <t>MICROSOFT OFFICE- MPSA</t>
  </si>
  <si>
    <t>19000-019-2021</t>
  </si>
  <si>
    <t>ORACLE BASE DE DATOS</t>
  </si>
  <si>
    <t>19000-012-2021</t>
  </si>
  <si>
    <t>SOPORTE ORFEO</t>
  </si>
  <si>
    <t>19000-003-2021</t>
  </si>
  <si>
    <t>ARRENDAMIENTO DEL SOFTWARE HOSVITAL</t>
  </si>
  <si>
    <t>36 MESES</t>
  </si>
  <si>
    <t>19000-060-2021</t>
  </si>
  <si>
    <t>ARRENDAMIENTO DE PLATAFORMA PARA NOMINA ELECTRONICA</t>
  </si>
  <si>
    <t>19000-078-2021</t>
  </si>
  <si>
    <t>81112502
81141902</t>
  </si>
  <si>
    <t>FLEXIFON</t>
  </si>
  <si>
    <t>MANTENIMIENTO DE SOFTWARE
NUEVA FUNCIONAL-PEOPLESOFT</t>
  </si>
  <si>
    <t>SE ENCUENTRA EN TRAMITE DE SOLCITUD POR PARTE DEL AREA SUPERVISORA</t>
  </si>
  <si>
    <t>WEBSERVICE PEOPLESOFT - NOMINAFMG</t>
  </si>
  <si>
    <t>NUEVA FUNCIONAL-PEOPLESOFT</t>
  </si>
  <si>
    <t>SE ABRIO EL CASO EN ARANDA EL DIA DE HOY 1560</t>
  </si>
  <si>
    <t>DACARTEC MIGRACIÓN</t>
  </si>
  <si>
    <t>ORFEO - SYM</t>
  </si>
  <si>
    <t>OS-019-2021</t>
  </si>
  <si>
    <t>ORFEO - TIPIFICACIÓN</t>
  </si>
  <si>
    <t>OS-018-2021</t>
  </si>
  <si>
    <t xml:space="preserve">2 meses
</t>
  </si>
  <si>
    <t>SOPORTE Y MANTENIMIENTO  MITRA - PORFIN</t>
  </si>
  <si>
    <t>19000-027-2021</t>
  </si>
  <si>
    <t>LICENCIAS ANTIVIRUS</t>
  </si>
  <si>
    <t>19000-034-2021</t>
  </si>
  <si>
    <t>SERVICIOS  ECS FIN INC</t>
  </si>
  <si>
    <t>60 meses</t>
  </si>
  <si>
    <t>19000-042-2021</t>
  </si>
  <si>
    <t>8161
8178
CF 220
CF 219
CF 221
CF222
CF 223</t>
  </si>
  <si>
    <t>Soporte y Desarrollo FPL</t>
  </si>
  <si>
    <t>SOPORTE Y MANTENIMIENTO ARANDA</t>
  </si>
  <si>
    <t>19000-044-2021</t>
  </si>
  <si>
    <t>8185
CF 224</t>
  </si>
  <si>
    <t>PLAN DE ATENCION VIRTUAL</t>
  </si>
  <si>
    <t>Vicepresidencia de trasnformación y aquitectura organizacional</t>
  </si>
  <si>
    <t>RECURSOS PROPIOS</t>
  </si>
  <si>
    <t>emsanchez@fiduprevisora.com.co</t>
  </si>
  <si>
    <t>CONTRATADO NUEVA ADQUISICIÓN</t>
  </si>
  <si>
    <t>DEFENSOL DEL CONSUMIDOR</t>
  </si>
  <si>
    <t>24 MESES</t>
  </si>
  <si>
    <t>CONTACT CENTER</t>
  </si>
  <si>
    <t>CORREO Y COMUNICACIONES</t>
  </si>
  <si>
    <t>19000-057-2021</t>
  </si>
  <si>
    <t>CONTRATADO Proceso realizado por Colombia Compra eficiente</t>
  </si>
  <si>
    <t>VIDEO CORPORATIVO - PROYECTO EMPRESA</t>
  </si>
  <si>
    <t>PUBLICIDAD Y PROPAGANDA</t>
  </si>
  <si>
    <t>Caso 1307</t>
  </si>
  <si>
    <t>CONTRATADO Este servicio se cubrio con recursos de la Vicepresidencia Comercial, del rubro de publicidad y propaganda. Minima Cuantia</t>
  </si>
  <si>
    <t>ENCUESTA DE SATISFACCIÓN</t>
  </si>
  <si>
    <t>ENCUESTA DE SERVICIO AL CLIENTE</t>
  </si>
  <si>
    <t>C. NECESIDADES ADICIONALES</t>
  </si>
  <si>
    <t>Posibles códigos UNSPSC</t>
  </si>
  <si>
    <t>CÓDIGO</t>
  </si>
  <si>
    <t>NOMBRE</t>
  </si>
  <si>
    <t>Servicio de instalación o mantenimiento o reparación de aires acondicionados</t>
  </si>
  <si>
    <t>Control de plagas</t>
  </si>
  <si>
    <t>Servicios de exterminación o fumigación</t>
  </si>
  <si>
    <t>Control de roedores</t>
  </si>
  <si>
    <t>Servicios de renovación y reparación de edificios comerciales y de oficinas</t>
  </si>
  <si>
    <t>Servicios de sistemas especializados de comunicación</t>
  </si>
  <si>
    <t>Servicio de instalación de teléfonos y equipos para teléfonos</t>
  </si>
  <si>
    <t>Servicio de cableado para video, datos y voz</t>
  </si>
  <si>
    <t>Servicios de instalación de sistemas de seguridad física e industrial</t>
  </si>
  <si>
    <t>Servicio de instalación de sistemas de control de acceso</t>
  </si>
  <si>
    <t>Servicio de instalación de sistemas de televisión de circuito cerrado</t>
  </si>
  <si>
    <t>Servicio de instalación de sistemas de alarmas contra robo y detección de fuego</t>
  </si>
  <si>
    <t>Servicios de pañetado y drywall</t>
  </si>
  <si>
    <t>Servicio de instalación y reparación de drywall</t>
  </si>
  <si>
    <t>Servicios de vidrios y ventanería</t>
  </si>
  <si>
    <t>Servicio de instalación y reparación de vidrios en ventanas</t>
  </si>
  <si>
    <t>Servicios de asesoría ambiental</t>
  </si>
  <si>
    <t>Auditoría ambiental</t>
  </si>
  <si>
    <t>Servicios postales de paqueteo y courrier</t>
  </si>
  <si>
    <t>Servicios de entrega postal nacional</t>
  </si>
  <si>
    <t>Servicios de apartado postal</t>
  </si>
  <si>
    <t>Servicios de envío, recogida o entrega de correo</t>
  </si>
  <si>
    <t>Servicios de entrega a nivel mundial de cartas o paquetes pequeños</t>
  </si>
  <si>
    <t>Servicios de entrega local de cartas o paquetes pequeños</t>
  </si>
  <si>
    <t>Servicios de mensajería en bicicleta o motocicleta</t>
  </si>
  <si>
    <t>Viajes en aviones comerciales</t>
  </si>
  <si>
    <t>Servicios de consultoría de negocios y administración corporativa</t>
  </si>
  <si>
    <t>Servicios de asesoramiento sobre la puesta en marcha de empresas nuevas</t>
  </si>
  <si>
    <t>Servicios de asesoramiento sobre fusiones de empresas</t>
  </si>
  <si>
    <t>Servicios de asesoramiento sobre liquidaciones o ventas de empresas</t>
  </si>
  <si>
    <t>Servicios de asesoramiento sobre planificación estratégica</t>
  </si>
  <si>
    <t>Desarrollo de políticas u objetivos empresariales</t>
  </si>
  <si>
    <t>Asesoramiento en estructuras organizacionales</t>
  </si>
  <si>
    <t>Servicios de asesoramiento sobre tecnologías de la información</t>
  </si>
  <si>
    <t>Servicios de asesoramiento sobre inteligencia empresarial</t>
  </si>
  <si>
    <t>Servicios de asesoramiento para asuntos gubernamentales y de relaciones comunitarias</t>
  </si>
  <si>
    <t>Servicio de asesoramiento para la gestión de riesgo</t>
  </si>
  <si>
    <t>Servicio de asesoramiento en recursos humanos</t>
  </si>
  <si>
    <t>Servicios de recursos humanos</t>
  </si>
  <si>
    <t>Desarrollo de recursos humanos</t>
  </si>
  <si>
    <t>Formación o desarrollo laboral</t>
  </si>
  <si>
    <t>Servicio de evaluación de puestos de trabajo</t>
  </si>
  <si>
    <t>Servicios de personal temporal</t>
  </si>
  <si>
    <t>Reclutamiento de personal</t>
  </si>
  <si>
    <t>Servicios de contratación de personal</t>
  </si>
  <si>
    <t xml:space="preserve">Servicios de comprobación de referencias o antecedentes </t>
  </si>
  <si>
    <t>Servicios de preselección de hojas de vida o currículum vitae</t>
  </si>
  <si>
    <t>Servicios legales</t>
  </si>
  <si>
    <t>Servicios de derecho penal</t>
  </si>
  <si>
    <t>Servicios de derecho comercial</t>
  </si>
  <si>
    <t>Servicios legales sobre competencia o regulaciones gubernamentales</t>
  </si>
  <si>
    <t>Servicios legales de quiebra</t>
  </si>
  <si>
    <t>Derecho societario</t>
  </si>
  <si>
    <t>Derecho de patentes, marcas o derechos de autor</t>
  </si>
  <si>
    <t>Derecho sobre liquidación (de sociedades)</t>
  </si>
  <si>
    <t>Derecho inmobiliario</t>
  </si>
  <si>
    <t>Derecho tributario</t>
  </si>
  <si>
    <t>Derecho de fusiones o adquisiciones</t>
  </si>
  <si>
    <t>Servicios de investigación legal</t>
  </si>
  <si>
    <t>Servicios legales de cobro de deudas o cartera</t>
  </si>
  <si>
    <t>Servicios de responsabilidad civil</t>
  </si>
  <si>
    <t>Servicios legales de malpraxis o negligencia profesional</t>
  </si>
  <si>
    <t>Servicios legales sobre daños a personas</t>
  </si>
  <si>
    <t>Servicios legales sobre la propiedad</t>
  </si>
  <si>
    <t>Servicios legales sobre contratos</t>
  </si>
  <si>
    <t>Servicios legales sobre beneficios de los empleados</t>
  </si>
  <si>
    <t>Servicios legales sobre derecho laboral</t>
  </si>
  <si>
    <t>Servicios legales para disputas laborales</t>
  </si>
  <si>
    <t>Servicios inmobiliarios</t>
  </si>
  <si>
    <t>Alquiler y arrendamiento de propiedades o edificaciones</t>
  </si>
  <si>
    <t>Arrendamiento de instalaciones comerciales o industriales</t>
  </si>
  <si>
    <t>Arrendamiento de tierras</t>
  </si>
  <si>
    <t>Ventas de propiedades y edificios</t>
  </si>
  <si>
    <t>Corredores o agentes inmobiliarios</t>
  </si>
  <si>
    <t>Venta de tierras comerciales o industriales</t>
  </si>
  <si>
    <t>Venta de edificio comercial</t>
  </si>
  <si>
    <t>Servicios de custodia y título</t>
  </si>
  <si>
    <t>Servicios para la restitución de títulos de propiedad</t>
  </si>
  <si>
    <t>Servicios de estudio de títulos</t>
  </si>
  <si>
    <t>Servicios de cuenta de depósito de garantía</t>
  </si>
  <si>
    <t>Servicios de administración inmobiliaria</t>
  </si>
  <si>
    <t>Administración de propiedades</t>
  </si>
  <si>
    <t>Servicios de avalúo de inmuebles</t>
  </si>
  <si>
    <t>Servicios de listado de inmuebles</t>
  </si>
  <si>
    <t>Actividades de ventas y promoción de negocios</t>
  </si>
  <si>
    <t>Servicios de posicionamiento del nombre de los productos</t>
  </si>
  <si>
    <t>Mercancía promocional</t>
  </si>
  <si>
    <t>Gestión de eventos</t>
  </si>
  <si>
    <t>Patrocinio de eventos o de celebridades</t>
  </si>
  <si>
    <t>Servicios de personalización de obsequios o productos</t>
  </si>
  <si>
    <t>Programas de venta o de mercadeo</t>
  </si>
  <si>
    <t>Materiales en puntos de venta, excluido el material impreso</t>
  </si>
  <si>
    <t>Agencias de mercadeo de venta, incluido el material impreso</t>
  </si>
  <si>
    <t>Servicio de gestión de programas de reconocimiento</t>
  </si>
  <si>
    <t>Servicio de gestión de programas de incentivos</t>
  </si>
  <si>
    <t>Servicio de gestión de programas promocionales</t>
  </si>
  <si>
    <t>Servicio de gestión de publicidad cooperativa o compartida</t>
  </si>
  <si>
    <t>Servicio de manejo de bonificaciones</t>
  </si>
  <si>
    <t>Servicio de comercialización directa de materiales impresos</t>
  </si>
  <si>
    <t>Distribución</t>
  </si>
  <si>
    <t>Servicios de venta directa</t>
  </si>
  <si>
    <t>Servicios de distribución mayorista</t>
  </si>
  <si>
    <t>Servicios de distribución minorista</t>
  </si>
  <si>
    <t>Exhibiciones y ferias comerciales</t>
  </si>
  <si>
    <t>Reuniones y eventos</t>
  </si>
  <si>
    <t>Servicios de administración de empresas</t>
  </si>
  <si>
    <t>Servicios de apoyo gerencial</t>
  </si>
  <si>
    <t>Servicios secretariales o de administración de oficinas</t>
  </si>
  <si>
    <t>Servicios de oficina</t>
  </si>
  <si>
    <t>Servicios de archivos de datos</t>
  </si>
  <si>
    <t>Servicios audiovisuales</t>
  </si>
  <si>
    <t>Servicios de destrucción de documentos</t>
  </si>
  <si>
    <t>Servicios de alquiler o arrendamiento de equipo de oficina</t>
  </si>
  <si>
    <t>Servicio de alquiler o leasing de fotocopiadoras</t>
  </si>
  <si>
    <t>TIPO</t>
  </si>
  <si>
    <t>Invitación Privada</t>
  </si>
  <si>
    <t>Invitación Pública</t>
  </si>
  <si>
    <t>DEPENDENCIA</t>
  </si>
  <si>
    <t>Gerencia Administrativa</t>
  </si>
  <si>
    <t>Gerencia de Operaciones</t>
  </si>
  <si>
    <t>Gerencia Nacional de Planeación</t>
  </si>
  <si>
    <t>Vicepresidencia de Administración Fiduciaria</t>
  </si>
  <si>
    <t>Vicepresidencia Financiera</t>
  </si>
  <si>
    <t>Vicepresidencia Fondo de Prestaciones del Magisterio</t>
  </si>
  <si>
    <t>Vicepresidencia Jurídica</t>
  </si>
  <si>
    <t>CF 281</t>
  </si>
  <si>
    <t>19000-094-2021</t>
  </si>
  <si>
    <t>19000-110-2021</t>
  </si>
  <si>
    <t>8352 CF 264</t>
  </si>
  <si>
    <t>8291 CF 250</t>
  </si>
  <si>
    <t>19000-107-2021</t>
  </si>
  <si>
    <t>8355 CF 262</t>
  </si>
  <si>
    <t>19000-112-2021</t>
  </si>
  <si>
    <t>8357 CF 267</t>
  </si>
  <si>
    <t>CASO 1604</t>
  </si>
  <si>
    <t>OTROSI N.1 CONTRATO 1-9000-104-2021 Prórroga del 1/01/2022 al 15/02/2021</t>
  </si>
  <si>
    <t>Caso 1254</t>
  </si>
  <si>
    <t>Caso 1566</t>
  </si>
  <si>
    <t>Caso 1758</t>
  </si>
  <si>
    <t>Caso 1700</t>
  </si>
  <si>
    <t>Caso 1556</t>
  </si>
  <si>
    <t>Caso 1600</t>
  </si>
  <si>
    <t>CASO 1605</t>
  </si>
  <si>
    <t>7 MESES</t>
  </si>
  <si>
    <t>Acuerdo Marco de Precios CCE</t>
  </si>
  <si>
    <t>Prestación del servicio Integral de Aseo y Cafeteria en las diferentes dependencias de FIDUPREVISORA S.A y e cada una de las oficinas Regionales y/o centro de atención regional ubicados en la ciudad de Cali y Popayán</t>
  </si>
  <si>
    <t xml:space="preserve">Prestación del servicio Integral de Aseo y Cafeteria en las diferentes dependencias de FIDUPREVISORA S.A y e cada una de las oficinas Regionales y/o centro de atención regional ubicados en laS ciudades de: Barranquilla, Cartagena y Monteria. </t>
  </si>
  <si>
    <t>Prestación del servicio Integral de Aseo y Cafeteria en las diferentes dependencias de FIDUPREVISORA S.A y e cada una de las oficinas Regionales y/o centro de atención regional ubicados en la ciudad de: Bucaramanga</t>
  </si>
  <si>
    <t>Prestación del servicio Integral de Aseo y Cafeteria en las diferentes dependencias de FIDUPREVISORA S.A y e cada una de las oficinas Regionales y/o centro de atención regional ubicados en la ciudad de: Ibagué</t>
  </si>
  <si>
    <t>Prestación del servicio Integral de Aseo y Cafeteria en las diferentes dependencias de FIDUPREVISORA S.A y e cada una de las oficinas Regionales y/o centro de atención regional ubicados en la ciudad de: Pereira</t>
  </si>
  <si>
    <t>Prestación del servicio Integral de Aseo y Cafeteria en las diferentes dependencias de FIDUPREVISORA S.A y e cada una de las oficinas Regionales y/o centro de atención regional ubicados en la ciudad de: Bogotá D.C</t>
  </si>
  <si>
    <t>Prestación del servicio Integral de Aseo y Cafeteria en las diferentes dependencias de FIDUPREVISORA S.A y e cada una de las oficinas Regionales y/o centro de atención regional ubicados en la ciudad de: Riohacha</t>
  </si>
  <si>
    <t>Prestación del servicio Integral de Aseo y Cafeteria en las diferentes dependencias de FIDUPREVISORA S.A y e cada una de las oficinas Regionales y/o centro de atención regional ubicados en la ciudad de: Medellín</t>
  </si>
  <si>
    <t>Prestación del servicio Integral de Aseo y Cafeteria en las diferentes dependencias de FIDUPREVISORA S.A y e cada una de las oficinas Regionales y/o centro de atención regional ubicados en la ciudad de: Villavicencio</t>
  </si>
  <si>
    <t>OC-006-2021</t>
  </si>
  <si>
    <t>8361 CF 288</t>
  </si>
  <si>
    <t>OC-004-2021</t>
  </si>
  <si>
    <t>OC-007-2021</t>
  </si>
  <si>
    <t>OC-008-2021</t>
  </si>
  <si>
    <t>OC-010-2021</t>
  </si>
  <si>
    <t>OC-003-2021</t>
  </si>
  <si>
    <t>OC-005-2021</t>
  </si>
  <si>
    <t>OC-011-2021</t>
  </si>
  <si>
    <t>OC-009-2021</t>
  </si>
  <si>
    <t>Se está contemplando la suscripción para octubre</t>
  </si>
  <si>
    <t>Matrial Impreso - Servicio de Diseño</t>
  </si>
  <si>
    <t>Caso 1740</t>
  </si>
  <si>
    <t>Servicio de diseño - Brochure</t>
  </si>
  <si>
    <t>Matrial Impreso - Impresión de Brochure</t>
  </si>
  <si>
    <t>Caso 1742</t>
  </si>
  <si>
    <t>Impresión de Brochure</t>
  </si>
  <si>
    <t>Miembro Liquidador ante la CRCC AÑO</t>
  </si>
  <si>
    <t>TERMINADO</t>
  </si>
  <si>
    <t>OS-023-2021</t>
  </si>
  <si>
    <t>8354                                     CF 271</t>
  </si>
  <si>
    <t>OS-022-2021</t>
  </si>
  <si>
    <t>8343                                         CF 270</t>
  </si>
  <si>
    <t>19000-109-2021</t>
  </si>
  <si>
    <t>8356                                    CF 272-273-274</t>
  </si>
  <si>
    <t>36 Meses</t>
  </si>
  <si>
    <t>19000-099-2021</t>
  </si>
  <si>
    <t xml:space="preserve">8293                                        CF 253 </t>
  </si>
  <si>
    <t>8015 - 8239</t>
  </si>
  <si>
    <t>18586 - 19168</t>
  </si>
  <si>
    <t>9 Meses</t>
  </si>
  <si>
    <t>8294                                        CF 254</t>
  </si>
  <si>
    <t xml:space="preserve">El 13 de diciembre de 2021, se suscribió Otrosí No. 1 al contrato, con el fin de adicionar al valor del contrato la suma de $10.933.125 y prorrogar su plazo de ejecución desde el 1 de enero de 2022 hasta el 31 de mayo de 2022. Para amparar esta modificación, se gestionó Certificado de Compromiso Futuro No. 275 de 2021 y aprobación del Comité de Gasto en su sesión 64 de la vigencia. </t>
  </si>
  <si>
    <t>Se suscribio Otrosi, por 6 meses más hasta el 23/06/2022 y se adicionaron $181.958.439</t>
  </si>
  <si>
    <t>Se suscribio Otrosi 1 N° 1-9000-069-
2021 por 5 meses más hasta el 31/05/2022 y se adicionaron $86.530.000</t>
  </si>
  <si>
    <t>Se suscribio Otrosi, por 8 meses más hasta el 31/08/2022 y se adicionaron $9.600.000</t>
  </si>
  <si>
    <t>Carnets corporativos</t>
  </si>
  <si>
    <t xml:space="preserve">CARNETIZACIÓN </t>
  </si>
  <si>
    <t>Caso 1613</t>
  </si>
  <si>
    <t xml:space="preserve">7 meses y 13 dias </t>
  </si>
  <si>
    <t>Se realizó la contratación por mínima cuantía del 17/11/2021 hasta el 30/06/2022</t>
  </si>
  <si>
    <t>Caso 1690</t>
  </si>
  <si>
    <t xml:space="preserve">2 meses y 11 dias </t>
  </si>
  <si>
    <t xml:space="preserve">Se realizó la contratación por mínima cuantía el 17 de diciembre 2021 hasta el 28 de febrero de 2022 </t>
  </si>
  <si>
    <t xml:space="preserve">CLIMA LABORAL /OTRAS ASESORIAS </t>
  </si>
  <si>
    <t xml:space="preserve">12 MESES </t>
  </si>
  <si>
    <t>CF 312</t>
  </si>
  <si>
    <t>El 23 de noviembre 2021, se solicito compromiso futuro para contratación directa del proveedor people voice para realizar medición de ambiente laboral (great place to work) y el contrato quedo firmado el 30 de diciembre 2021, para ejecutarse en la vigencia 2022.</t>
  </si>
  <si>
    <t>Se suscribio Otrosi 1 N° 1-9000-013-2021, por 3 meses mas hasta el 31-12-2021 y se adicionaron $16.217.190, actualmente en proceso de liquidación</t>
  </si>
  <si>
    <t>19000-116-2021</t>
  </si>
  <si>
    <t>OS-025-2021</t>
  </si>
  <si>
    <t>CF289</t>
  </si>
  <si>
    <t>CF 290</t>
  </si>
  <si>
    <t>OS-026-2021</t>
  </si>
  <si>
    <t>OS-020-2021</t>
  </si>
  <si>
    <t>2 meses</t>
  </si>
  <si>
    <t>19000-004-2021</t>
  </si>
  <si>
    <t>19000-005-2021</t>
  </si>
  <si>
    <t>19000-006-2021</t>
  </si>
  <si>
    <t>19000-007-2021</t>
  </si>
  <si>
    <t>19000-008-2021</t>
  </si>
  <si>
    <t>19000-009-2021</t>
  </si>
  <si>
    <t>19000-010-2021</t>
  </si>
  <si>
    <t>19000-011-2021</t>
  </si>
  <si>
    <t>19000-013-2021</t>
  </si>
  <si>
    <t>19000-014-2021</t>
  </si>
  <si>
    <t>19000-015-2021</t>
  </si>
  <si>
    <t>19000-016-2021</t>
  </si>
  <si>
    <t>19000-017-2021</t>
  </si>
  <si>
    <t>19000-018-2021</t>
  </si>
  <si>
    <t>19000-020-2021</t>
  </si>
  <si>
    <t>19000-021-2021</t>
  </si>
  <si>
    <t>19000-022-2021</t>
  </si>
  <si>
    <t>19000-023-2021</t>
  </si>
  <si>
    <t>19000-029-2021</t>
  </si>
  <si>
    <t>19000-051-2021</t>
  </si>
  <si>
    <t>19000-052-2021</t>
  </si>
  <si>
    <t>19000-054-2021</t>
  </si>
  <si>
    <t>19000-055-2021</t>
  </si>
  <si>
    <t>19000-056-2021</t>
  </si>
  <si>
    <t>19000-059-2021</t>
  </si>
  <si>
    <t>19000-063-2021</t>
  </si>
  <si>
    <t>19000-064-2021</t>
  </si>
  <si>
    <t>19000-067-2021</t>
  </si>
  <si>
    <t>19000-073-2021</t>
  </si>
  <si>
    <t>19000-077-2021</t>
  </si>
  <si>
    <t>19000-079-2021</t>
  </si>
  <si>
    <t>19000-081-2021</t>
  </si>
  <si>
    <t>19000-085-2021</t>
  </si>
  <si>
    <t>19000-090-2021</t>
  </si>
  <si>
    <t>19000-092-2021</t>
  </si>
  <si>
    <t>19000-093-2021</t>
  </si>
  <si>
    <t>19000-095-2021</t>
  </si>
  <si>
    <t>19000-097-2021</t>
  </si>
  <si>
    <t>19000-098-2021</t>
  </si>
  <si>
    <t>19000-100-2021</t>
  </si>
  <si>
    <t>19000-101-2021</t>
  </si>
  <si>
    <t>19000-102-2021</t>
  </si>
  <si>
    <t>19000-103-2021</t>
  </si>
  <si>
    <t>19000-104-2021</t>
  </si>
  <si>
    <t>19000-105-2021</t>
  </si>
  <si>
    <t>19000-106-2021</t>
  </si>
  <si>
    <t>19000-108-2021</t>
  </si>
  <si>
    <t>19000-111-2021</t>
  </si>
  <si>
    <t>19000-113-2021</t>
  </si>
  <si>
    <t>19000-114-2021</t>
  </si>
  <si>
    <t>19000-115-2021</t>
  </si>
  <si>
    <t>19000-117-2021</t>
  </si>
  <si>
    <t>19000-118-2021</t>
  </si>
  <si>
    <t>19000-119-2021</t>
  </si>
  <si>
    <t>OS-001-2021</t>
  </si>
  <si>
    <t>OS-004-2021</t>
  </si>
  <si>
    <t>OS-005-2021</t>
  </si>
  <si>
    <t>OS-008-2021</t>
  </si>
  <si>
    <t>OS-010-2021</t>
  </si>
  <si>
    <t>OS-011-2021</t>
  </si>
  <si>
    <t>OS-014-2021</t>
  </si>
  <si>
    <t>OS-015-2021</t>
  </si>
  <si>
    <t>OS-017-2021</t>
  </si>
  <si>
    <t>OS-024-2021</t>
  </si>
  <si>
    <t>8341
CF260</t>
  </si>
  <si>
    <t>CF 288</t>
  </si>
  <si>
    <t>15 meses</t>
  </si>
  <si>
    <t xml:space="preserve">El valor del presente contrato, el CONTRATANTE lo cancelará al CONTRATISTA
en Doce (12) mensualidades vencidas iguales, cada una por valor de DIECISÉIS
MILLONES SEISCIENTOS SESENTA MIL PESOS M/CTE ($16.660.000,00),
dentro de los diez (10) días siguientes a la presentación de la factura o cuenta de
cobro, previa certificación y aprobación por parte del supervisor del Contrato,
acompañada del informe de actividades y constancia de pago al sistema de
seguridad social integral y parafiscal con fecha de expedición no superior a treinta
(30) días calendario. Previo al pago, necesariamente, debe existir certificación
escrita del Supervisor del CONTRATO sobre el cumplimiento del objeto y
obligaciones de la misma.
</t>
  </si>
  <si>
    <t>Conceptos Aslabort</t>
  </si>
  <si>
    <t>8371
8304</t>
  </si>
  <si>
    <t>19000-052-2021
19000-055-2021
19000-063-2021
19000-064-2021
19000-077-2021</t>
  </si>
  <si>
    <t>8332
CF258</t>
  </si>
  <si>
    <t>8263
CF 246</t>
  </si>
  <si>
    <t>LOCALES Y OFICINAS - LOCAL 108 AÑO</t>
  </si>
  <si>
    <t xml:space="preserve">EDIFICIO T7 T8 CIUDAD EMPRESARIAL SARMIENTO </t>
  </si>
  <si>
    <t>LOCALES Y OFICINAS -  Ciudad de Sincelejo - Sucre</t>
  </si>
  <si>
    <t>8376
CF 279</t>
  </si>
  <si>
    <t>LOCALES Y OFICINAS - OFICINA 301 AÑO</t>
  </si>
  <si>
    <t>8385
CF 315</t>
  </si>
  <si>
    <t>LOCALES Y OFICINAS - OFICINA BUCARAMANGA AÑO</t>
  </si>
  <si>
    <t>Planeación estrategica</t>
  </si>
  <si>
    <t>1 Dia</t>
  </si>
  <si>
    <t>Caso 1601</t>
  </si>
  <si>
    <t>Caso 1630</t>
  </si>
  <si>
    <t>SERVICIO FRL - JAVA</t>
  </si>
  <si>
    <t>Caso 1618</t>
  </si>
  <si>
    <t>No CONTRATO</t>
  </si>
  <si>
    <t>19000-041-2021</t>
  </si>
  <si>
    <t>19000-049-2021</t>
  </si>
  <si>
    <t>SUPERVISOR</t>
  </si>
  <si>
    <t>DEPENDENCIA DEL SUPERVISOR</t>
  </si>
  <si>
    <t>GERENTE JURÍDICA DE NEGOCIOS ESPECIALES, DIRECTOR DE PROCESOS JUDICIALES Y ADMINISTRATIVOS - GERENTE DE NEGOCIOS - DIRECTOR DE SOFTWARE</t>
  </si>
  <si>
    <t>VICEPRESIDENCIA JURIDICA</t>
  </si>
  <si>
    <t>DIRECTOR DE SOFTWARE</t>
  </si>
  <si>
    <t>VICEPRESIDENCIA DE TECNOLOGIA E INFORMACION</t>
  </si>
  <si>
    <t>DIRECTOR DE RECURSOS FISICOS</t>
  </si>
  <si>
    <t>VICEPRESIDENCIA DE DESARROLLO Y SOPORTE ORGANIZACIONAL</t>
  </si>
  <si>
    <t xml:space="preserve">VICEPRESIDENTE DE INVERSIONES </t>
  </si>
  <si>
    <t xml:space="preserve">VICEPRESIDENCIA DE INVERSIONES </t>
  </si>
  <si>
    <t>GERENTE DE BACK OFFICE</t>
  </si>
  <si>
    <t>VICEPRESIDENCIA FINANCIERA</t>
  </si>
  <si>
    <t>DIRECTOR DE INFRAESTRUCTURA</t>
  </si>
  <si>
    <t>GERENTE DE TALENTO HUMANO</t>
  </si>
  <si>
    <t>DIRECTOR DE CONTRATOS</t>
  </si>
  <si>
    <t>GERENTE DE CONTABILIDAD</t>
  </si>
  <si>
    <t>AUDITOR CORPORATIVO</t>
  </si>
  <si>
    <t>AUDITORIA CORPORATIVA</t>
  </si>
  <si>
    <t>DIRECTOR DE PROYECTOS ESPECIALES</t>
  </si>
  <si>
    <t>GERENTE DE RIESGOS</t>
  </si>
  <si>
    <t>GERENCIA DE RIESGOS</t>
  </si>
  <si>
    <t>GERENCIA DE TESORERIA Y DIRECTOR DE SOFTWARE</t>
  </si>
  <si>
    <t>GERENTE JURIDICO</t>
  </si>
  <si>
    <t xml:space="preserve">DIRECTOR DE SERVICIO AL CLIENTE Y COMUNICACIONES </t>
  </si>
  <si>
    <t>VICEPRESIDENCIA DE TRANSFORMACIÓN Y ARQUITECTURA ORGANIZACIONAL</t>
  </si>
  <si>
    <t>DIRECTOR UNIDAD ESPECIAL DEFENSA JUDICIAL FOMAG</t>
  </si>
  <si>
    <t>VICEPRESIDENTE DE PLANEACION</t>
  </si>
  <si>
    <t>VICEPRESIDENCIA DE PLANEACION</t>
  </si>
  <si>
    <t>DIRECTOR DE SOFTWARE DIRECTORA DE PROCESOS ASISTENCIALES</t>
  </si>
  <si>
    <t>DIRECTOR DE PROYECTOS ESPECIALES - GERENCIA DE GESTIÓN DOCUMENTAL – GERENCIA DE RIESGOS</t>
  </si>
  <si>
    <t>DIRECTOR DE SOFTWARE - GERENTE DE TALENTO HUMANO</t>
  </si>
  <si>
    <t>GERENTE DE GESTIÓN DOCUMENTAL</t>
  </si>
  <si>
    <t>GERENTE COMERCIA</t>
  </si>
  <si>
    <t>DIRECTOR DE PROCESOS JUDICIALES Y ADMINISTRATIVOS</t>
  </si>
  <si>
    <t>DIRECTOR UNIDAD ESPECIAL DEFENSA JUDICIAL FOMAG / DIRECTOR DE PROCESOS JUDICIALES Y ADMINISTRATIVOS / DIRECOTR PA FONECA</t>
  </si>
  <si>
    <t>GERENTE DE SERVICIO AL CLIENTE</t>
  </si>
  <si>
    <t>DIRECTOR DE SISTEMAS DE GESTION</t>
  </si>
  <si>
    <t>DIRECTOR DE SISTEMAS DE GESTION / DIRECTOR DE RECURSOS FISICOS</t>
  </si>
  <si>
    <t>DIRECTORA DE LIQUIDACIONES</t>
  </si>
  <si>
    <t>VICEPRESIDENTE COMERCIAL</t>
  </si>
  <si>
    <t>VICEPRESIDENCIA COMERCIAL</t>
  </si>
  <si>
    <t>GERENTE DE NEGOCIOS ESPECIALES</t>
  </si>
  <si>
    <t>MODALIDAD DE CONTRATACION</t>
  </si>
  <si>
    <t>CONTRATACION DIRECTA</t>
  </si>
  <si>
    <t>INVITACION CERRADA</t>
  </si>
  <si>
    <t>INVITACION ABIERTA</t>
  </si>
  <si>
    <t>TVEC</t>
  </si>
  <si>
    <t>MINIMA CUANTÍA</t>
  </si>
  <si>
    <t>VICEPRESIDENCIA DE NEGOCIOS FIDUCIARIOS</t>
  </si>
  <si>
    <t>Etiquetas de fila</t>
  </si>
  <si>
    <t>Total general</t>
  </si>
  <si>
    <t>Cuenta de MODALIDAD DE CONTRATACION</t>
  </si>
  <si>
    <t>Etiquetas de columna</t>
  </si>
  <si>
    <t>TRAMITADAS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</si>
</sst>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 #,##0;[Red]\-&quot;$&quot;\ #,##0"/>
    <numFmt numFmtId="8" formatCode="&quot;$&quot;\ #,##0.00;[Red]\-&quot;$&quot;\ #,##0.0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00_);_(* \(#,##0.00\);_(* &quot;-&quot;??_);_(@_)"/>
    <numFmt numFmtId="165" formatCode="_(&quot;$&quot;\ * #,##0_);_(&quot;$&quot;\ * \(#,##0\);_(&quot;$&quot;\ * &quot;-&quot;??_);_(@_)"/>
    <numFmt numFmtId="166" formatCode="_-&quot;$&quot;\ * #,##0_-;\-&quot;$&quot;\ * #,##0_-;_-&quot;$&quot;\ * &quot;-&quot;??_-;_-@_-"/>
    <numFmt numFmtId="167" formatCode="&quot;$&quot;\ #,##0"/>
    <numFmt numFmtId="168" formatCode="[$$-240A]\ #,##0;\([$$-240A]\ #,##0\);[$$-240A]\ #,##0;@"/>
    <numFmt numFmtId="169" formatCode="[$$-240A]\ #,##0.0;\([$$-240A]\ #,##0.0\);[$$-240A]\ #,##0.0;@"/>
  </numFmts>
  <fonts count="24" x14ac:knownFonts="1">
    <font>
      <sz val="11"/>
      <color theme="1"/>
      <name val="Calibri"/>
      <family val="2"/>
      <scheme val="minor"/>
    </font>
    <font>
      <b/>
      <sz val="11"/>
      <color theme="1"/>
      <name val="Calibri"/>
      <family val="2"/>
      <scheme val="minor"/>
    </font>
    <font>
      <b/>
      <sz val="9"/>
      <color indexed="81"/>
      <name val="Tahoma"/>
      <family val="2"/>
    </font>
    <font>
      <sz val="9"/>
      <color indexed="81"/>
      <name val="Tahoma"/>
      <family val="2"/>
    </font>
    <font>
      <sz val="11"/>
      <color indexed="8"/>
      <name val="Calibri"/>
      <family val="2"/>
    </font>
    <font>
      <sz val="11"/>
      <color theme="0"/>
      <name val="Calibri"/>
      <family val="2"/>
      <scheme val="minor"/>
    </font>
    <font>
      <u/>
      <sz val="11"/>
      <color theme="10"/>
      <name val="Calibri"/>
      <family val="2"/>
      <scheme val="minor"/>
    </font>
    <font>
      <sz val="14"/>
      <color theme="1"/>
      <name val="Calibri"/>
      <family val="2"/>
      <scheme val="minor"/>
    </font>
    <font>
      <b/>
      <sz val="14"/>
      <color theme="1"/>
      <name val="Calibri"/>
      <family val="2"/>
      <scheme val="minor"/>
    </font>
    <font>
      <u/>
      <sz val="14"/>
      <color theme="10"/>
      <name val="Calibri"/>
      <family val="2"/>
      <scheme val="minor"/>
    </font>
    <font>
      <b/>
      <sz val="14"/>
      <color theme="0"/>
      <name val="Calibri"/>
      <family val="2"/>
      <scheme val="minor"/>
    </font>
    <font>
      <b/>
      <sz val="14"/>
      <name val="Calibri"/>
      <family val="2"/>
      <scheme val="minor"/>
    </font>
    <font>
      <sz val="14"/>
      <name val="Calibri"/>
      <family val="2"/>
      <scheme val="minor"/>
    </font>
    <font>
      <b/>
      <sz val="16"/>
      <name val="Calibri"/>
      <family val="2"/>
      <scheme val="minor"/>
    </font>
    <font>
      <b/>
      <sz val="16"/>
      <color theme="0"/>
      <name val="Calibri"/>
      <family val="2"/>
      <scheme val="minor"/>
    </font>
    <font>
      <sz val="11"/>
      <color theme="1"/>
      <name val="Calibri"/>
      <family val="2"/>
      <scheme val="minor"/>
    </font>
    <font>
      <sz val="14"/>
      <color rgb="FF000000"/>
      <name val="Calibri"/>
      <family val="2"/>
      <scheme val="minor"/>
    </font>
    <font>
      <sz val="14"/>
      <color rgb="FFFF0000"/>
      <name val="Calibri"/>
      <family val="2"/>
      <scheme val="minor"/>
    </font>
    <font>
      <u/>
      <sz val="14"/>
      <name val="Calibri"/>
      <family val="2"/>
      <scheme val="minor"/>
    </font>
    <font>
      <sz val="14"/>
      <name val="Calibri"/>
      <family val="2"/>
    </font>
    <font>
      <sz val="14"/>
      <color rgb="FF000000"/>
      <name val="Calibri"/>
      <family val="2"/>
    </font>
    <font>
      <sz val="14"/>
      <color rgb="FF00B050"/>
      <name val="Calibri"/>
      <family val="2"/>
      <scheme val="minor"/>
    </font>
    <font>
      <b/>
      <sz val="11"/>
      <color theme="0"/>
      <name val="Calibri"/>
      <family val="2"/>
      <scheme val="minor"/>
    </font>
    <font>
      <sz val="11"/>
      <name val="Calibri"/>
      <family val="2"/>
      <scheme val="minor"/>
    </font>
  </fonts>
  <fills count="10">
    <fill>
      <patternFill patternType="none"/>
    </fill>
    <fill>
      <patternFill patternType="gray125"/>
    </fill>
    <fill>
      <patternFill patternType="solid">
        <fgColor theme="4"/>
      </patternFill>
    </fill>
    <fill>
      <patternFill patternType="solid">
        <fgColor theme="1" tint="0.499984740745262"/>
        <bgColor indexed="64"/>
      </patternFill>
    </fill>
    <fill>
      <patternFill patternType="solid">
        <fgColor theme="0"/>
        <bgColor indexed="64"/>
      </patternFill>
    </fill>
    <fill>
      <patternFill patternType="solid">
        <fgColor theme="4" tint="0.39997558519241921"/>
        <bgColor indexed="64"/>
      </patternFill>
    </fill>
    <fill>
      <patternFill patternType="solid">
        <fgColor rgb="FFFFC000"/>
        <bgColor indexed="64"/>
      </patternFill>
    </fill>
    <fill>
      <patternFill patternType="solid">
        <fgColor rgb="FFFFFF00"/>
        <bgColor indexed="64"/>
      </patternFill>
    </fill>
    <fill>
      <patternFill patternType="solid">
        <fgColor theme="2" tint="-0.749992370372631"/>
        <bgColor indexed="64"/>
      </patternFill>
    </fill>
    <fill>
      <patternFill patternType="solid">
        <fgColor theme="4" tint="0.79998168889431442"/>
        <bgColor theme="4" tint="0.79998168889431442"/>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theme="4" tint="0.39997558519241921"/>
      </bottom>
      <diagonal/>
    </border>
    <border>
      <left/>
      <right/>
      <top style="thin">
        <color theme="4" tint="0.39997558519241921"/>
      </top>
      <bottom/>
      <diagonal/>
    </border>
  </borders>
  <cellStyleXfs count="8">
    <xf numFmtId="0" fontId="0" fillId="0" borderId="0"/>
    <xf numFmtId="164" fontId="4" fillId="0" borderId="0" applyFont="0" applyFill="0" applyBorder="0" applyAlignment="0" applyProtection="0"/>
    <xf numFmtId="0" fontId="5" fillId="2" borderId="0" applyNumberFormat="0" applyBorder="0" applyAlignment="0" applyProtection="0"/>
    <xf numFmtId="0" fontId="6" fillId="0" borderId="0" applyNumberFormat="0" applyFill="0" applyBorder="0" applyAlignment="0" applyProtection="0"/>
    <xf numFmtId="41" fontId="15" fillId="0" borderId="0" applyFont="0" applyFill="0" applyBorder="0" applyAlignment="0" applyProtection="0"/>
    <xf numFmtId="44" fontId="15" fillId="0" borderId="0" applyFont="0" applyFill="0" applyBorder="0" applyAlignment="0" applyProtection="0"/>
    <xf numFmtId="42" fontId="15" fillId="0" borderId="0" applyFont="0" applyFill="0" applyBorder="0" applyAlignment="0" applyProtection="0"/>
    <xf numFmtId="43" fontId="15" fillId="0" borderId="0" applyFont="0" applyFill="0" applyBorder="0" applyAlignment="0" applyProtection="0"/>
  </cellStyleXfs>
  <cellXfs count="259">
    <xf numFmtId="0" fontId="0" fillId="0" borderId="0" xfId="0"/>
    <xf numFmtId="0" fontId="0" fillId="0" borderId="0" xfId="0" applyAlignment="1">
      <alignment wrapText="1"/>
    </xf>
    <xf numFmtId="0" fontId="1" fillId="0" borderId="0" xfId="0" applyFont="1"/>
    <xf numFmtId="0" fontId="7" fillId="0" borderId="0" xfId="0" applyFont="1" applyAlignment="1">
      <alignment wrapText="1"/>
    </xf>
    <xf numFmtId="0" fontId="7" fillId="0" borderId="8" xfId="0" applyFont="1" applyBorder="1" applyAlignment="1">
      <alignment wrapText="1"/>
    </xf>
    <xf numFmtId="165" fontId="7" fillId="0" borderId="8" xfId="0" applyNumberFormat="1" applyFont="1" applyBorder="1" applyAlignment="1">
      <alignment wrapText="1"/>
    </xf>
    <xf numFmtId="14" fontId="7" fillId="0" borderId="15" xfId="0" applyNumberFormat="1" applyFont="1" applyBorder="1" applyAlignment="1">
      <alignment wrapText="1"/>
    </xf>
    <xf numFmtId="0" fontId="7" fillId="0" borderId="7" xfId="0" applyFont="1" applyBorder="1" applyAlignment="1">
      <alignment wrapText="1"/>
    </xf>
    <xf numFmtId="0" fontId="7" fillId="0" borderId="1" xfId="0" applyFont="1" applyBorder="1" applyAlignment="1">
      <alignment wrapText="1"/>
    </xf>
    <xf numFmtId="0" fontId="7" fillId="0" borderId="14" xfId="0" applyFont="1" applyBorder="1" applyAlignment="1">
      <alignment wrapText="1"/>
    </xf>
    <xf numFmtId="0" fontId="7" fillId="0" borderId="17" xfId="0" applyFont="1" applyBorder="1" applyAlignment="1">
      <alignment wrapText="1"/>
    </xf>
    <xf numFmtId="0" fontId="7" fillId="0" borderId="15" xfId="0" applyFont="1" applyBorder="1" applyAlignment="1">
      <alignment wrapText="1"/>
    </xf>
    <xf numFmtId="0" fontId="0" fillId="0" borderId="0" xfId="0" applyAlignment="1">
      <alignment horizontal="center"/>
    </xf>
    <xf numFmtId="0" fontId="1" fillId="0" borderId="0" xfId="0" applyFont="1" applyAlignment="1">
      <alignment horizontal="center"/>
    </xf>
    <xf numFmtId="0" fontId="12" fillId="4" borderId="0" xfId="0" applyFont="1" applyFill="1" applyAlignment="1">
      <alignment wrapText="1"/>
    </xf>
    <xf numFmtId="0" fontId="13" fillId="5" borderId="16"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16"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3" fillId="5" borderId="0" xfId="0" applyFont="1" applyFill="1" applyAlignment="1">
      <alignment wrapText="1"/>
    </xf>
    <xf numFmtId="0" fontId="8" fillId="0" borderId="2" xfId="0" applyFont="1" applyBorder="1" applyAlignment="1">
      <alignment vertical="center" wrapText="1"/>
    </xf>
    <xf numFmtId="0" fontId="8" fillId="0" borderId="7" xfId="0" applyFont="1" applyBorder="1" applyAlignment="1">
      <alignment vertical="center" wrapText="1"/>
    </xf>
    <xf numFmtId="0" fontId="8" fillId="0" borderId="14" xfId="0" applyFont="1" applyBorder="1" applyAlignment="1">
      <alignment vertical="center" wrapText="1"/>
    </xf>
    <xf numFmtId="0" fontId="12" fillId="3" borderId="23" xfId="0" applyFont="1" applyFill="1" applyBorder="1" applyAlignment="1">
      <alignment wrapText="1"/>
    </xf>
    <xf numFmtId="0" fontId="7" fillId="0" borderId="3" xfId="0" applyFont="1" applyBorder="1" applyAlignment="1">
      <alignment vertical="center" wrapText="1"/>
    </xf>
    <xf numFmtId="0" fontId="7" fillId="0" borderId="8" xfId="0" applyFont="1" applyBorder="1" applyAlignment="1">
      <alignment vertical="center" wrapText="1"/>
    </xf>
    <xf numFmtId="0" fontId="7" fillId="0" borderId="8" xfId="0" quotePrefix="1" applyFont="1" applyBorder="1" applyAlignment="1">
      <alignment vertical="center" wrapText="1"/>
    </xf>
    <xf numFmtId="0" fontId="9" fillId="0" borderId="8" xfId="3" quotePrefix="1" applyFont="1" applyBorder="1" applyAlignment="1">
      <alignment vertical="center" wrapText="1"/>
    </xf>
    <xf numFmtId="165" fontId="7" fillId="0" borderId="8" xfId="0" applyNumberFormat="1" applyFont="1" applyBorder="1" applyAlignment="1">
      <alignment vertical="center" wrapText="1"/>
    </xf>
    <xf numFmtId="0" fontId="12" fillId="0" borderId="1" xfId="0" applyFont="1" applyBorder="1" applyAlignment="1">
      <alignment horizontal="left" vertical="center" wrapText="1"/>
    </xf>
    <xf numFmtId="0" fontId="7" fillId="0" borderId="1" xfId="0" applyFont="1" applyBorder="1" applyAlignment="1">
      <alignment horizontal="left" vertical="center" wrapText="1"/>
    </xf>
    <xf numFmtId="42" fontId="12" fillId="0" borderId="1" xfId="6" applyFont="1" applyFill="1" applyBorder="1" applyAlignment="1">
      <alignment horizontal="left" vertical="center" wrapText="1"/>
    </xf>
    <xf numFmtId="0" fontId="8" fillId="0" borderId="0" xfId="0" applyFont="1" applyAlignment="1">
      <alignment horizontal="left" vertical="center" wrapText="1"/>
    </xf>
    <xf numFmtId="14" fontId="16" fillId="0" borderId="13" xfId="0" applyNumberFormat="1" applyFont="1" applyBorder="1" applyAlignment="1">
      <alignment horizontal="left" vertical="center"/>
    </xf>
    <xf numFmtId="0" fontId="7" fillId="0" borderId="1" xfId="0" applyFont="1" applyBorder="1" applyAlignment="1">
      <alignment vertical="center" wrapText="1"/>
    </xf>
    <xf numFmtId="14" fontId="16" fillId="0" borderId="13" xfId="0" applyNumberFormat="1" applyFont="1" applyBorder="1" applyAlignment="1">
      <alignment horizontal="left" vertical="center" wrapText="1"/>
    </xf>
    <xf numFmtId="0" fontId="13" fillId="5" borderId="25" xfId="2" applyFont="1" applyFill="1" applyBorder="1" applyAlignment="1">
      <alignment horizontal="center" vertical="center" wrapText="1"/>
    </xf>
    <xf numFmtId="0" fontId="7" fillId="0" borderId="26" xfId="0" applyFont="1" applyBorder="1" applyAlignment="1">
      <alignment wrapText="1"/>
    </xf>
    <xf numFmtId="0" fontId="12" fillId="0" borderId="7" xfId="0" applyFont="1" applyBorder="1" applyAlignment="1">
      <alignment horizontal="left" vertical="center" wrapText="1"/>
    </xf>
    <xf numFmtId="0" fontId="16" fillId="0" borderId="13" xfId="0" applyFont="1" applyBorder="1" applyAlignment="1">
      <alignment horizontal="left" vertical="center" wrapText="1"/>
    </xf>
    <xf numFmtId="0" fontId="17" fillId="0" borderId="1" xfId="0" applyFont="1" applyBorder="1" applyAlignment="1">
      <alignment horizontal="left" vertical="center" wrapText="1"/>
    </xf>
    <xf numFmtId="0" fontId="7" fillId="4" borderId="1" xfId="0" applyFont="1" applyFill="1" applyBorder="1" applyAlignment="1">
      <alignment horizontal="left" vertical="center" wrapText="1"/>
    </xf>
    <xf numFmtId="0" fontId="7" fillId="0" borderId="8" xfId="0" applyFont="1" applyBorder="1" applyAlignment="1">
      <alignment horizontal="left" vertical="center" wrapText="1"/>
    </xf>
    <xf numFmtId="0" fontId="12" fillId="0" borderId="1" xfId="0" applyFont="1" applyBorder="1" applyAlignment="1">
      <alignment horizontal="left" vertical="center"/>
    </xf>
    <xf numFmtId="14" fontId="12" fillId="0" borderId="1" xfId="0" applyNumberFormat="1" applyFont="1" applyBorder="1" applyAlignment="1">
      <alignment horizontal="center" vertical="center" wrapText="1"/>
    </xf>
    <xf numFmtId="14" fontId="12" fillId="0" borderId="24" xfId="0" applyNumberFormat="1" applyFont="1" applyBorder="1" applyAlignment="1">
      <alignment horizontal="center" vertical="center"/>
    </xf>
    <xf numFmtId="14" fontId="12" fillId="0" borderId="24" xfId="0" applyNumberFormat="1" applyFont="1" applyBorder="1" applyAlignment="1">
      <alignment horizontal="left" vertical="center" wrapText="1"/>
    </xf>
    <xf numFmtId="0" fontId="17" fillId="0" borderId="8" xfId="0" applyFont="1" applyBorder="1" applyAlignment="1">
      <alignment horizontal="left" vertical="center" wrapText="1"/>
    </xf>
    <xf numFmtId="0" fontId="7" fillId="0" borderId="0" xfId="0" applyFont="1" applyAlignment="1">
      <alignment horizontal="left" vertical="center" wrapText="1"/>
    </xf>
    <xf numFmtId="0" fontId="7" fillId="0" borderId="7" xfId="0" applyFont="1" applyBorder="1" applyAlignment="1">
      <alignment horizontal="left" vertical="center" wrapText="1"/>
    </xf>
    <xf numFmtId="0" fontId="7" fillId="0" borderId="1" xfId="0" applyFont="1" applyBorder="1" applyAlignment="1">
      <alignment horizontal="center" vertical="center" wrapText="1"/>
    </xf>
    <xf numFmtId="0" fontId="16" fillId="0" borderId="13"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3" xfId="0" applyFont="1" applyBorder="1" applyAlignment="1">
      <alignment horizontal="center" vertical="center" wrapText="1"/>
    </xf>
    <xf numFmtId="0" fontId="7" fillId="0" borderId="0" xfId="0" applyFont="1" applyAlignment="1">
      <alignment horizontal="center" vertical="center" wrapText="1"/>
    </xf>
    <xf numFmtId="44" fontId="7" fillId="0" borderId="0" xfId="5" applyFont="1" applyAlignment="1">
      <alignment horizontal="center" vertical="center" wrapText="1"/>
    </xf>
    <xf numFmtId="44" fontId="14" fillId="3" borderId="16" xfId="5" applyFont="1" applyFill="1" applyBorder="1" applyAlignment="1">
      <alignment horizontal="center" vertical="center" wrapText="1"/>
    </xf>
    <xf numFmtId="44" fontId="7" fillId="0" borderId="1" xfId="5" applyFont="1" applyBorder="1" applyAlignment="1">
      <alignment horizontal="center" vertical="center" wrapText="1"/>
    </xf>
    <xf numFmtId="14" fontId="7" fillId="0" borderId="1" xfId="0" applyNumberFormat="1" applyFont="1" applyBorder="1" applyAlignment="1">
      <alignment horizontal="center" vertical="center" wrapText="1"/>
    </xf>
    <xf numFmtId="14" fontId="7" fillId="0" borderId="0" xfId="0" applyNumberFormat="1" applyFont="1" applyAlignment="1">
      <alignment horizontal="center" vertical="center" wrapText="1"/>
    </xf>
    <xf numFmtId="14" fontId="14" fillId="3" borderId="16" xfId="2" applyNumberFormat="1" applyFont="1" applyFill="1" applyBorder="1" applyAlignment="1">
      <alignment horizontal="center" vertical="center" wrapText="1"/>
    </xf>
    <xf numFmtId="14" fontId="12" fillId="0" borderId="16" xfId="0" applyNumberFormat="1" applyFont="1" applyBorder="1" applyAlignment="1">
      <alignment horizontal="center" vertical="center" wrapText="1"/>
    </xf>
    <xf numFmtId="0" fontId="18" fillId="4" borderId="7" xfId="0" applyFont="1" applyFill="1" applyBorder="1" applyAlignment="1">
      <alignment horizontal="left" vertical="center" wrapText="1"/>
    </xf>
    <xf numFmtId="0" fontId="12" fillId="4" borderId="7" xfId="0" applyFont="1" applyFill="1" applyBorder="1" applyAlignment="1">
      <alignment horizontal="left" vertical="center" wrapText="1"/>
    </xf>
    <xf numFmtId="0" fontId="12" fillId="0" borderId="1" xfId="0" applyFont="1" applyBorder="1" applyAlignment="1">
      <alignment vertical="center" wrapText="1"/>
    </xf>
    <xf numFmtId="14" fontId="12" fillId="0" borderId="1" xfId="0" applyNumberFormat="1" applyFont="1" applyBorder="1" applyAlignment="1">
      <alignment horizontal="center" vertical="center"/>
    </xf>
    <xf numFmtId="0" fontId="12" fillId="0" borderId="1" xfId="0" applyFont="1" applyBorder="1" applyAlignment="1">
      <alignment horizontal="center" vertical="center"/>
    </xf>
    <xf numFmtId="14" fontId="12" fillId="4" borderId="1" xfId="0" applyNumberFormat="1" applyFont="1" applyFill="1" applyBorder="1" applyAlignment="1">
      <alignment horizontal="center" vertical="center" wrapText="1"/>
    </xf>
    <xf numFmtId="0" fontId="12" fillId="4" borderId="1" xfId="0" applyFont="1" applyFill="1" applyBorder="1" applyAlignment="1">
      <alignment horizontal="center" vertical="center" wrapText="1"/>
    </xf>
    <xf numFmtId="14" fontId="7" fillId="0" borderId="24" xfId="0" applyNumberFormat="1" applyFont="1" applyBorder="1" applyAlignment="1">
      <alignment horizontal="center" vertical="center" wrapText="1"/>
    </xf>
    <xf numFmtId="0" fontId="12" fillId="0" borderId="1" xfId="0" applyFont="1" applyBorder="1" applyAlignment="1">
      <alignment vertical="center"/>
    </xf>
    <xf numFmtId="0" fontId="12" fillId="0" borderId="8" xfId="0" applyFont="1" applyBorder="1" applyAlignment="1">
      <alignment vertical="center" wrapText="1"/>
    </xf>
    <xf numFmtId="0" fontId="12" fillId="0" borderId="13" xfId="0" applyFont="1" applyBorder="1" applyAlignment="1">
      <alignment horizontal="left" vertical="center"/>
    </xf>
    <xf numFmtId="42" fontId="12" fillId="0" borderId="1" xfId="0" applyNumberFormat="1" applyFont="1" applyBorder="1" applyAlignment="1">
      <alignment horizontal="left" vertical="center"/>
    </xf>
    <xf numFmtId="41" fontId="19" fillId="0" borderId="1" xfId="4" applyFont="1" applyFill="1" applyBorder="1" applyAlignment="1">
      <alignment horizontal="left" vertical="center" wrapText="1"/>
    </xf>
    <xf numFmtId="164" fontId="12" fillId="0" borderId="1" xfId="1" applyFont="1" applyFill="1" applyBorder="1" applyAlignment="1">
      <alignment horizontal="left" vertical="center" wrapText="1"/>
    </xf>
    <xf numFmtId="0" fontId="12" fillId="0" borderId="8" xfId="0" applyFont="1" applyBorder="1" applyAlignment="1">
      <alignment horizontal="left" vertical="center" wrapText="1"/>
    </xf>
    <xf numFmtId="0" fontId="12" fillId="0" borderId="16" xfId="0" applyFont="1" applyBorder="1" applyAlignment="1">
      <alignment horizontal="center" vertical="center" wrapText="1"/>
    </xf>
    <xf numFmtId="0" fontId="12" fillId="0" borderId="13" xfId="0" applyFont="1" applyBorder="1" applyAlignment="1">
      <alignment horizontal="center" vertical="center"/>
    </xf>
    <xf numFmtId="41" fontId="12" fillId="0" borderId="1" xfId="4" applyFont="1" applyFill="1" applyBorder="1" applyAlignment="1">
      <alignment horizontal="center" vertical="center"/>
    </xf>
    <xf numFmtId="0" fontId="7" fillId="0" borderId="4" xfId="0" applyFont="1" applyBorder="1" applyAlignment="1">
      <alignment wrapText="1"/>
    </xf>
    <xf numFmtId="0" fontId="7" fillId="0" borderId="9" xfId="0" applyFont="1" applyBorder="1" applyAlignment="1">
      <alignment wrapText="1"/>
    </xf>
    <xf numFmtId="0" fontId="7" fillId="0" borderId="11" xfId="0" applyFont="1" applyBorder="1" applyAlignment="1">
      <alignment wrapText="1"/>
    </xf>
    <xf numFmtId="0" fontId="8" fillId="0" borderId="5" xfId="0" applyFont="1" applyBorder="1" applyAlignment="1">
      <alignment vertical="center" wrapText="1"/>
    </xf>
    <xf numFmtId="44" fontId="8" fillId="0" borderId="5" xfId="5" applyFont="1" applyBorder="1" applyAlignment="1">
      <alignment vertical="center" wrapText="1"/>
    </xf>
    <xf numFmtId="0" fontId="8" fillId="0" borderId="6" xfId="0" applyFont="1" applyBorder="1" applyAlignment="1">
      <alignment vertical="center" wrapText="1"/>
    </xf>
    <xf numFmtId="0" fontId="8" fillId="0" borderId="0" xfId="0" applyFont="1" applyAlignment="1">
      <alignment vertical="center" wrapText="1"/>
    </xf>
    <xf numFmtId="44" fontId="8" fillId="0" borderId="0" xfId="5" applyFont="1" applyBorder="1" applyAlignment="1">
      <alignment vertical="center" wrapText="1"/>
    </xf>
    <xf numFmtId="0" fontId="8" fillId="0" borderId="10" xfId="0" applyFont="1" applyBorder="1" applyAlignment="1">
      <alignment vertical="center" wrapText="1"/>
    </xf>
    <xf numFmtId="0" fontId="8" fillId="0" borderId="12" xfId="0" applyFont="1" applyBorder="1" applyAlignment="1">
      <alignment vertical="center" wrapText="1"/>
    </xf>
    <xf numFmtId="44" fontId="8" fillId="0" borderId="12" xfId="5" applyFont="1" applyBorder="1" applyAlignment="1">
      <alignment vertical="center" wrapText="1"/>
    </xf>
    <xf numFmtId="0" fontId="8" fillId="0" borderId="13" xfId="0" applyFont="1" applyBorder="1" applyAlignment="1">
      <alignment vertical="center" wrapText="1"/>
    </xf>
    <xf numFmtId="43" fontId="7" fillId="0" borderId="1" xfId="7" applyFont="1" applyBorder="1" applyAlignment="1">
      <alignment horizontal="center" vertical="center" wrapText="1"/>
    </xf>
    <xf numFmtId="0" fontId="17" fillId="4" borderId="1" xfId="0" applyFont="1" applyFill="1" applyBorder="1" applyAlignment="1">
      <alignment horizontal="left" vertical="center" wrapText="1"/>
    </xf>
    <xf numFmtId="166" fontId="7" fillId="0" borderId="1" xfId="5" applyNumberFormat="1" applyFont="1" applyBorder="1" applyAlignment="1">
      <alignment horizontal="center" vertical="center" wrapText="1"/>
    </xf>
    <xf numFmtId="8" fontId="7" fillId="0" borderId="1" xfId="0" applyNumberFormat="1" applyFont="1" applyBorder="1" applyAlignment="1">
      <alignment vertical="center"/>
    </xf>
    <xf numFmtId="0" fontId="7" fillId="0" borderId="24" xfId="0" applyFont="1" applyBorder="1" applyAlignment="1">
      <alignment horizontal="center" vertical="center" wrapText="1"/>
    </xf>
    <xf numFmtId="14" fontId="17" fillId="0" borderId="13" xfId="0" applyNumberFormat="1" applyFont="1" applyBorder="1" applyAlignment="1">
      <alignment horizontal="left" vertical="center" wrapText="1"/>
    </xf>
    <xf numFmtId="44" fontId="12" fillId="0" borderId="1" xfId="5" applyFont="1" applyBorder="1" applyAlignment="1">
      <alignment horizontal="center" vertical="center" wrapText="1"/>
    </xf>
    <xf numFmtId="14" fontId="12" fillId="0" borderId="13" xfId="0" applyNumberFormat="1" applyFont="1" applyBorder="1" applyAlignment="1">
      <alignment horizontal="left" vertical="center" wrapText="1"/>
    </xf>
    <xf numFmtId="0" fontId="12" fillId="0" borderId="0" xfId="0" applyFont="1" applyAlignment="1">
      <alignment wrapText="1"/>
    </xf>
    <xf numFmtId="0" fontId="11" fillId="0" borderId="13" xfId="0" applyFont="1" applyBorder="1" applyAlignment="1">
      <alignment horizontal="left" vertical="center" wrapText="1"/>
    </xf>
    <xf numFmtId="14" fontId="12" fillId="0" borderId="13" xfId="0" applyNumberFormat="1" applyFont="1" applyBorder="1" applyAlignment="1">
      <alignment horizontal="left" vertical="center"/>
    </xf>
    <xf numFmtId="42" fontId="12" fillId="0" borderId="1" xfId="6" applyFont="1" applyBorder="1" applyAlignment="1">
      <alignment vertical="center" wrapText="1"/>
    </xf>
    <xf numFmtId="0" fontId="12" fillId="0" borderId="8" xfId="0" applyFont="1" applyBorder="1" applyAlignment="1">
      <alignment wrapText="1"/>
    </xf>
    <xf numFmtId="6" fontId="12" fillId="0" borderId="1" xfId="5" applyNumberFormat="1" applyFont="1" applyBorder="1" applyAlignment="1">
      <alignment horizontal="center" vertical="center" wrapText="1"/>
    </xf>
    <xf numFmtId="6" fontId="12" fillId="0" borderId="1" xfId="0" applyNumberFormat="1" applyFont="1" applyBorder="1" applyAlignment="1">
      <alignment vertical="center" wrapText="1"/>
    </xf>
    <xf numFmtId="0" fontId="12" fillId="0" borderId="1" xfId="0" applyFont="1" applyBorder="1" applyAlignment="1">
      <alignment horizontal="justify" vertical="center"/>
    </xf>
    <xf numFmtId="0" fontId="12" fillId="0" borderId="1" xfId="0" applyFont="1" applyBorder="1" applyAlignment="1">
      <alignment horizontal="justify" vertical="center" wrapText="1"/>
    </xf>
    <xf numFmtId="0" fontId="12" fillId="4" borderId="1" xfId="0" applyFont="1" applyFill="1" applyBorder="1" applyAlignment="1">
      <alignment horizontal="left" vertical="center" wrapText="1"/>
    </xf>
    <xf numFmtId="0" fontId="12" fillId="0" borderId="7" xfId="0" applyFont="1" applyBorder="1" applyAlignment="1">
      <alignment horizontal="left" wrapText="1"/>
    </xf>
    <xf numFmtId="0" fontId="12" fillId="0" borderId="24" xfId="0" applyFont="1" applyBorder="1" applyAlignment="1">
      <alignment horizontal="center" vertical="center" wrapText="1"/>
    </xf>
    <xf numFmtId="44" fontId="12" fillId="0" borderId="1" xfId="5" applyFont="1" applyFill="1" applyBorder="1" applyAlignment="1">
      <alignment horizontal="left" vertical="center" wrapText="1"/>
    </xf>
    <xf numFmtId="0" fontId="7" fillId="0" borderId="0" xfId="0" applyFont="1" applyAlignment="1">
      <alignment horizontal="center" wrapText="1"/>
    </xf>
    <xf numFmtId="0" fontId="13" fillId="5" borderId="29" xfId="2" applyFont="1" applyFill="1" applyBorder="1" applyAlignment="1">
      <alignment horizontal="center" vertical="center" wrapText="1"/>
    </xf>
    <xf numFmtId="0" fontId="13" fillId="5" borderId="30" xfId="2" applyFont="1" applyFill="1" applyBorder="1" applyAlignment="1">
      <alignment horizontal="center" vertical="center" wrapText="1"/>
    </xf>
    <xf numFmtId="0" fontId="13" fillId="5" borderId="31" xfId="2" applyFont="1" applyFill="1" applyBorder="1" applyAlignment="1">
      <alignment horizontal="center" vertical="center" wrapText="1"/>
    </xf>
    <xf numFmtId="0" fontId="12" fillId="0" borderId="15" xfId="0" applyFont="1" applyBorder="1" applyAlignment="1">
      <alignment horizontal="left" vertical="center" wrapText="1"/>
    </xf>
    <xf numFmtId="0" fontId="16" fillId="0" borderId="1" xfId="0" applyFont="1" applyBorder="1" applyAlignment="1">
      <alignment horizontal="left" vertical="center" wrapText="1"/>
    </xf>
    <xf numFmtId="0" fontId="16" fillId="0" borderId="1" xfId="0" applyFont="1" applyBorder="1" applyAlignment="1">
      <alignment horizontal="left" vertical="center"/>
    </xf>
    <xf numFmtId="14" fontId="12" fillId="0" borderId="1" xfId="0" applyNumberFormat="1" applyFont="1" applyBorder="1" applyAlignment="1">
      <alignment horizontal="left" vertical="center" wrapText="1"/>
    </xf>
    <xf numFmtId="0" fontId="12" fillId="0" borderId="2" xfId="0" applyFont="1" applyBorder="1" applyAlignment="1">
      <alignment horizontal="left" vertical="center" wrapText="1"/>
    </xf>
    <xf numFmtId="0" fontId="7" fillId="0" borderId="16" xfId="0" applyFont="1" applyBorder="1" applyAlignment="1">
      <alignment horizontal="left" vertical="center" wrapText="1"/>
    </xf>
    <xf numFmtId="14" fontId="12" fillId="0" borderId="32" xfId="0" applyNumberFormat="1" applyFont="1" applyBorder="1" applyAlignment="1">
      <alignment horizontal="center" vertical="center"/>
    </xf>
    <xf numFmtId="0" fontId="12" fillId="0" borderId="16" xfId="0" applyFont="1" applyBorder="1" applyAlignment="1">
      <alignment vertical="center" wrapText="1"/>
    </xf>
    <xf numFmtId="0" fontId="12" fillId="0" borderId="16" xfId="0" applyFont="1" applyBorder="1" applyAlignment="1">
      <alignment horizontal="left" vertical="center"/>
    </xf>
    <xf numFmtId="42" fontId="12" fillId="0" borderId="16" xfId="6" applyFont="1" applyFill="1" applyBorder="1" applyAlignment="1">
      <alignment horizontal="left" vertical="center" wrapText="1"/>
    </xf>
    <xf numFmtId="0" fontId="12" fillId="0" borderId="3" xfId="0" applyFont="1" applyBorder="1" applyAlignment="1">
      <alignment vertical="center" wrapText="1"/>
    </xf>
    <xf numFmtId="0" fontId="12" fillId="0" borderId="14" xfId="0" applyFont="1" applyBorder="1" applyAlignment="1">
      <alignment horizontal="left" vertical="center" wrapText="1"/>
    </xf>
    <xf numFmtId="0" fontId="12" fillId="0" borderId="17" xfId="0" applyFont="1" applyBorder="1" applyAlignment="1">
      <alignment vertical="center" wrapText="1"/>
    </xf>
    <xf numFmtId="0" fontId="12" fillId="0" borderId="17" xfId="0" applyFont="1" applyBorder="1" applyAlignment="1">
      <alignment horizontal="center" vertical="center" wrapText="1"/>
    </xf>
    <xf numFmtId="42" fontId="12" fillId="0" borderId="17" xfId="6" applyFont="1" applyBorder="1" applyAlignment="1">
      <alignment vertical="center" wrapText="1"/>
    </xf>
    <xf numFmtId="0" fontId="19" fillId="0" borderId="24" xfId="0" applyFont="1" applyBorder="1" applyAlignment="1">
      <alignment wrapText="1"/>
    </xf>
    <xf numFmtId="0" fontId="20" fillId="0" borderId="33" xfId="0" applyFont="1" applyBorder="1" applyAlignment="1">
      <alignment horizontal="center" wrapText="1"/>
    </xf>
    <xf numFmtId="0" fontId="20" fillId="0" borderId="34" xfId="0" applyFont="1" applyBorder="1" applyAlignment="1">
      <alignment vertical="center" wrapText="1"/>
    </xf>
    <xf numFmtId="0" fontId="20" fillId="0" borderId="34" xfId="0" applyFont="1" applyBorder="1" applyAlignment="1">
      <alignment horizontal="left" vertical="center" wrapText="1"/>
    </xf>
    <xf numFmtId="0" fontId="19" fillId="0" borderId="24" xfId="0" applyFont="1" applyBorder="1" applyAlignment="1">
      <alignment horizontal="left" vertical="center" wrapText="1"/>
    </xf>
    <xf numFmtId="44" fontId="7" fillId="0" borderId="35" xfId="5" applyFont="1" applyBorder="1" applyAlignment="1">
      <alignment horizontal="center" vertical="center" wrapText="1"/>
    </xf>
    <xf numFmtId="43" fontId="7" fillId="0" borderId="35" xfId="7" applyFont="1" applyBorder="1" applyAlignment="1">
      <alignment horizontal="center" vertical="center" wrapText="1"/>
    </xf>
    <xf numFmtId="44" fontId="12" fillId="0" borderId="13" xfId="5" applyFont="1" applyBorder="1" applyAlignment="1">
      <alignment horizontal="center" vertical="center" wrapText="1"/>
    </xf>
    <xf numFmtId="43" fontId="7" fillId="0" borderId="13" xfId="7" applyFont="1" applyBorder="1" applyAlignment="1">
      <alignment horizontal="center" vertical="center" wrapText="1"/>
    </xf>
    <xf numFmtId="43" fontId="7" fillId="0" borderId="24" xfId="7" applyFont="1" applyBorder="1" applyAlignment="1">
      <alignment horizontal="center" vertical="center" wrapText="1"/>
    </xf>
    <xf numFmtId="44" fontId="12" fillId="0" borderId="35" xfId="5" applyFont="1" applyBorder="1" applyAlignment="1">
      <alignment horizontal="center" vertical="center" wrapText="1"/>
    </xf>
    <xf numFmtId="42" fontId="12" fillId="0" borderId="35" xfId="6" applyFont="1" applyBorder="1" applyAlignment="1">
      <alignment vertical="center" wrapText="1"/>
    </xf>
    <xf numFmtId="6" fontId="12" fillId="0" borderId="35" xfId="5" applyNumberFormat="1" applyFont="1" applyBorder="1" applyAlignment="1">
      <alignment horizontal="center" vertical="center" wrapText="1"/>
    </xf>
    <xf numFmtId="0" fontId="12" fillId="0" borderId="24" xfId="0" applyFont="1" applyBorder="1" applyAlignment="1">
      <alignment horizontal="center" vertical="center"/>
    </xf>
    <xf numFmtId="0" fontId="7" fillId="0" borderId="13" xfId="0" applyFont="1" applyBorder="1" applyAlignment="1">
      <alignment wrapText="1"/>
    </xf>
    <xf numFmtId="14" fontId="12" fillId="0" borderId="13" xfId="0" applyNumberFormat="1" applyFont="1" applyBorder="1" applyAlignment="1">
      <alignment horizontal="center" vertical="center"/>
    </xf>
    <xf numFmtId="0" fontId="12" fillId="0" borderId="13" xfId="0" applyFont="1" applyBorder="1" applyAlignment="1">
      <alignment horizontal="left" vertical="center" wrapText="1"/>
    </xf>
    <xf numFmtId="0" fontId="16" fillId="0" borderId="13" xfId="0" applyFont="1" applyBorder="1" applyAlignment="1">
      <alignment horizontal="left" vertical="center"/>
    </xf>
    <xf numFmtId="41" fontId="12" fillId="0" borderId="13" xfId="4" applyFont="1" applyFill="1" applyBorder="1" applyAlignment="1">
      <alignment horizontal="center" vertical="center"/>
    </xf>
    <xf numFmtId="0" fontId="8" fillId="0" borderId="24" xfId="0" applyFont="1" applyBorder="1" applyAlignment="1">
      <alignment horizontal="center" vertical="center" wrapText="1"/>
    </xf>
    <xf numFmtId="14" fontId="8" fillId="0" borderId="1" xfId="0" applyNumberFormat="1" applyFont="1" applyBorder="1" applyAlignment="1">
      <alignment horizontal="center" vertical="center" wrapText="1"/>
    </xf>
    <xf numFmtId="43" fontId="8" fillId="0" borderId="1" xfId="7" applyFont="1" applyBorder="1" applyAlignment="1">
      <alignment horizontal="center" vertical="center" wrapText="1"/>
    </xf>
    <xf numFmtId="0" fontId="7" fillId="6" borderId="24" xfId="0" applyFont="1" applyFill="1" applyBorder="1" applyAlignment="1">
      <alignment horizontal="center" vertical="center" wrapText="1"/>
    </xf>
    <xf numFmtId="0" fontId="11" fillId="0" borderId="1" xfId="0" applyFont="1" applyBorder="1" applyAlignment="1">
      <alignment horizontal="center" vertical="center" wrapText="1"/>
    </xf>
    <xf numFmtId="0" fontId="21" fillId="0" borderId="1" xfId="0" applyFont="1" applyBorder="1" applyAlignment="1">
      <alignment horizontal="center" vertical="center" wrapText="1"/>
    </xf>
    <xf numFmtId="14" fontId="21" fillId="0" borderId="1" xfId="0" applyNumberFormat="1" applyFont="1" applyBorder="1" applyAlignment="1">
      <alignment horizontal="center" vertical="center" wrapText="1"/>
    </xf>
    <xf numFmtId="8" fontId="7" fillId="0" borderId="0" xfId="0" applyNumberFormat="1" applyFont="1" applyAlignment="1">
      <alignment vertical="center"/>
    </xf>
    <xf numFmtId="8" fontId="7" fillId="0" borderId="1" xfId="0" applyNumberFormat="1" applyFont="1" applyBorder="1" applyAlignment="1">
      <alignment horizontal="center" vertical="center" wrapText="1"/>
    </xf>
    <xf numFmtId="0" fontId="7" fillId="0" borderId="36" xfId="0" applyFont="1" applyBorder="1" applyAlignment="1">
      <alignment horizontal="left" vertical="center" wrapText="1"/>
    </xf>
    <xf numFmtId="0" fontId="12" fillId="4" borderId="1" xfId="0" applyFont="1" applyFill="1" applyBorder="1" applyAlignment="1">
      <alignment horizontal="center" vertical="center"/>
    </xf>
    <xf numFmtId="0" fontId="12" fillId="0" borderId="1" xfId="0" applyFont="1" applyBorder="1" applyAlignment="1">
      <alignment wrapText="1"/>
    </xf>
    <xf numFmtId="0" fontId="12" fillId="0" borderId="34" xfId="0" applyFont="1" applyBorder="1" applyAlignment="1">
      <alignment horizontal="left" vertical="center" wrapText="1"/>
    </xf>
    <xf numFmtId="15" fontId="7" fillId="6" borderId="24" xfId="0" applyNumberFormat="1" applyFont="1" applyFill="1" applyBorder="1" applyAlignment="1">
      <alignment horizontal="center" vertical="center" wrapText="1"/>
    </xf>
    <xf numFmtId="15" fontId="12" fillId="6" borderId="24" xfId="0" applyNumberFormat="1" applyFont="1" applyFill="1" applyBorder="1" applyAlignment="1">
      <alignment horizontal="center" vertical="center" wrapText="1"/>
    </xf>
    <xf numFmtId="164" fontId="8" fillId="0" borderId="1" xfId="1" applyFont="1" applyFill="1" applyBorder="1" applyAlignment="1">
      <alignment horizontal="left" vertical="center" wrapText="1"/>
    </xf>
    <xf numFmtId="0" fontId="7" fillId="0" borderId="37" xfId="0" applyFont="1" applyBorder="1" applyAlignment="1">
      <alignment horizontal="center" vertical="center" wrapText="1"/>
    </xf>
    <xf numFmtId="0" fontId="7" fillId="0" borderId="37" xfId="0" applyFont="1" applyBorder="1" applyAlignment="1">
      <alignment vertical="center" wrapText="1"/>
    </xf>
    <xf numFmtId="14" fontId="7" fillId="0" borderId="37" xfId="0" applyNumberFormat="1" applyFont="1" applyBorder="1" applyAlignment="1">
      <alignment horizontal="center" vertical="center" wrapText="1"/>
    </xf>
    <xf numFmtId="0" fontId="7" fillId="6"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left" vertical="center"/>
    </xf>
    <xf numFmtId="0" fontId="12"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164" fontId="7" fillId="0" borderId="1" xfId="1" applyFont="1" applyFill="1" applyBorder="1" applyAlignment="1">
      <alignment horizontal="left" vertical="center" wrapText="1"/>
    </xf>
    <xf numFmtId="0" fontId="12" fillId="0" borderId="7" xfId="0" applyFont="1" applyFill="1" applyBorder="1" applyAlignment="1">
      <alignment horizontal="left" vertical="center" wrapText="1"/>
    </xf>
    <xf numFmtId="0" fontId="7" fillId="0" borderId="1" xfId="0" applyFont="1" applyFill="1" applyBorder="1" applyAlignment="1">
      <alignment horizontal="left" vertical="center"/>
    </xf>
    <xf numFmtId="14" fontId="12" fillId="0" borderId="1" xfId="0" applyNumberFormat="1" applyFont="1" applyFill="1" applyBorder="1" applyAlignment="1">
      <alignment horizontal="center" vertical="center"/>
    </xf>
    <xf numFmtId="42" fontId="12" fillId="0" borderId="1" xfId="0" applyNumberFormat="1" applyFont="1" applyFill="1" applyBorder="1" applyAlignment="1">
      <alignment horizontal="left" vertical="center"/>
    </xf>
    <xf numFmtId="0" fontId="7" fillId="0" borderId="35" xfId="5" applyNumberFormat="1" applyFont="1" applyBorder="1" applyAlignment="1">
      <alignment horizontal="center" vertical="center" wrapText="1"/>
    </xf>
    <xf numFmtId="14" fontId="12" fillId="0" borderId="13" xfId="0" applyNumberFormat="1" applyFont="1" applyFill="1" applyBorder="1" applyAlignment="1">
      <alignment horizontal="center" vertical="center"/>
    </xf>
    <xf numFmtId="0" fontId="12" fillId="0" borderId="13" xfId="0" applyFont="1" applyFill="1" applyBorder="1" applyAlignment="1">
      <alignment horizontal="center" vertical="center" wrapText="1"/>
    </xf>
    <xf numFmtId="0" fontId="12" fillId="0" borderId="13" xfId="0" applyFont="1" applyFill="1" applyBorder="1" applyAlignment="1">
      <alignment horizontal="left" vertical="center" wrapText="1"/>
    </xf>
    <xf numFmtId="0" fontId="12" fillId="0" borderId="13" xfId="0" applyFont="1" applyFill="1" applyBorder="1" applyAlignment="1">
      <alignment horizontal="left" vertical="center"/>
    </xf>
    <xf numFmtId="42" fontId="12" fillId="0" borderId="13" xfId="0" applyNumberFormat="1" applyFont="1" applyFill="1" applyBorder="1" applyAlignment="1">
      <alignment horizontal="left" vertical="center"/>
    </xf>
    <xf numFmtId="0" fontId="12" fillId="0" borderId="13" xfId="0" applyFont="1" applyFill="1" applyBorder="1" applyAlignment="1">
      <alignment horizontal="center" vertical="center"/>
    </xf>
    <xf numFmtId="0" fontId="12" fillId="0" borderId="8" xfId="0" applyFont="1" applyFill="1" applyBorder="1" applyAlignment="1">
      <alignment vertical="center" wrapText="1"/>
    </xf>
    <xf numFmtId="0" fontId="16" fillId="0" borderId="13" xfId="0" applyFont="1" applyFill="1" applyBorder="1" applyAlignment="1">
      <alignment horizontal="center" vertical="center"/>
    </xf>
    <xf numFmtId="0" fontId="7" fillId="0" borderId="24"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44" fontId="7" fillId="0" borderId="1" xfId="5" applyFont="1" applyFill="1" applyBorder="1" applyAlignment="1">
      <alignment horizontal="center" vertical="center" wrapText="1"/>
    </xf>
    <xf numFmtId="14" fontId="16" fillId="0" borderId="13" xfId="0" applyNumberFormat="1" applyFont="1" applyFill="1" applyBorder="1" applyAlignment="1">
      <alignment horizontal="left" vertical="center"/>
    </xf>
    <xf numFmtId="0" fontId="7" fillId="7" borderId="1" xfId="0" applyFont="1" applyFill="1" applyBorder="1" applyAlignment="1">
      <alignment horizontal="center" vertical="center" wrapText="1"/>
    </xf>
    <xf numFmtId="0" fontId="7" fillId="0" borderId="1" xfId="5" applyNumberFormat="1" applyFont="1" applyBorder="1" applyAlignment="1">
      <alignment horizontal="center" vertical="center" wrapText="1"/>
    </xf>
    <xf numFmtId="0" fontId="12" fillId="0" borderId="1" xfId="0" applyFont="1" applyFill="1" applyBorder="1" applyAlignment="1">
      <alignment horizontal="justify" vertical="center" wrapText="1"/>
    </xf>
    <xf numFmtId="0" fontId="12" fillId="0" borderId="1" xfId="0" applyFont="1" applyFill="1" applyBorder="1" applyAlignment="1">
      <alignment horizontal="justify" vertical="center"/>
    </xf>
    <xf numFmtId="0" fontId="12" fillId="0" borderId="33" xfId="0" applyFont="1" applyBorder="1" applyAlignment="1">
      <alignment horizontal="left" vertical="center" wrapText="1"/>
    </xf>
    <xf numFmtId="0" fontId="12" fillId="0" borderId="34" xfId="0" applyFont="1" applyFill="1" applyBorder="1" applyAlignment="1">
      <alignment horizontal="left" vertical="center" wrapText="1"/>
    </xf>
    <xf numFmtId="0" fontId="7" fillId="0" borderId="34" xfId="0" applyFont="1" applyBorder="1" applyAlignment="1">
      <alignment horizontal="center" vertical="center" wrapText="1"/>
    </xf>
    <xf numFmtId="0" fontId="12" fillId="0" borderId="34" xfId="0" applyFont="1" applyFill="1" applyBorder="1" applyAlignment="1">
      <alignment horizontal="center" vertical="center"/>
    </xf>
    <xf numFmtId="0" fontId="7" fillId="7" borderId="24" xfId="0" applyFont="1" applyFill="1" applyBorder="1" applyAlignment="1">
      <alignment horizontal="center" vertical="center" wrapText="1"/>
    </xf>
    <xf numFmtId="6" fontId="7" fillId="0" borderId="1" xfId="7" applyNumberFormat="1" applyFont="1" applyBorder="1" applyAlignment="1">
      <alignment horizontal="center" vertical="center" wrapText="1"/>
    </xf>
    <xf numFmtId="0" fontId="7" fillId="0" borderId="13" xfId="7" applyNumberFormat="1" applyFont="1" applyBorder="1" applyAlignment="1">
      <alignment horizontal="center" vertical="center" wrapText="1"/>
    </xf>
    <xf numFmtId="0" fontId="16" fillId="0" borderId="1" xfId="0" applyFont="1" applyBorder="1" applyAlignment="1">
      <alignment vertical="center" wrapText="1"/>
    </xf>
    <xf numFmtId="0" fontId="8"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7" fillId="0" borderId="1" xfId="0" applyFont="1" applyBorder="1" applyAlignment="1">
      <alignment horizontal="center" vertical="center"/>
    </xf>
    <xf numFmtId="0" fontId="16" fillId="0" borderId="13" xfId="0" applyNumberFormat="1" applyFont="1" applyFill="1" applyBorder="1" applyAlignment="1">
      <alignment horizontal="center" vertical="center"/>
    </xf>
    <xf numFmtId="0" fontId="16" fillId="0" borderId="13" xfId="0" applyFont="1" applyFill="1" applyBorder="1" applyAlignment="1">
      <alignment horizontal="center" vertical="center" wrapText="1"/>
    </xf>
    <xf numFmtId="0" fontId="12" fillId="0" borderId="35" xfId="0" applyFont="1" applyBorder="1" applyAlignment="1">
      <alignment horizontal="left" vertical="center" wrapText="1"/>
    </xf>
    <xf numFmtId="166" fontId="7" fillId="0" borderId="0" xfId="5" applyNumberFormat="1" applyFont="1" applyBorder="1" applyAlignment="1">
      <alignment horizontal="center" vertical="center" wrapText="1"/>
    </xf>
    <xf numFmtId="166" fontId="7" fillId="0" borderId="35" xfId="5" applyNumberFormat="1" applyFont="1" applyBorder="1" applyAlignment="1">
      <alignment horizontal="center" vertical="center" wrapText="1"/>
    </xf>
    <xf numFmtId="0" fontId="7" fillId="4" borderId="1" xfId="0" applyFont="1" applyFill="1" applyBorder="1" applyAlignment="1">
      <alignment horizontal="left" vertical="center"/>
    </xf>
    <xf numFmtId="41" fontId="12" fillId="4" borderId="1" xfId="4" applyFont="1" applyFill="1" applyBorder="1" applyAlignment="1">
      <alignment horizontal="center" vertical="center"/>
    </xf>
    <xf numFmtId="14" fontId="12" fillId="4" borderId="1" xfId="0" applyNumberFormat="1" applyFont="1" applyFill="1" applyBorder="1" applyAlignment="1">
      <alignment horizontal="center" vertical="center"/>
    </xf>
    <xf numFmtId="0" fontId="12" fillId="4" borderId="1" xfId="0" applyFont="1" applyFill="1" applyBorder="1" applyAlignment="1">
      <alignment vertical="center" wrapText="1"/>
    </xf>
    <xf numFmtId="0" fontId="22" fillId="8" borderId="38" xfId="0" applyFont="1" applyFill="1" applyBorder="1" applyAlignment="1">
      <alignment horizontal="center" vertical="center" wrapText="1"/>
    </xf>
    <xf numFmtId="0" fontId="23" fillId="0" borderId="1" xfId="0" applyFont="1" applyBorder="1" applyAlignment="1">
      <alignment horizontal="center" vertical="center"/>
    </xf>
    <xf numFmtId="0" fontId="0" fillId="7" borderId="1" xfId="0" applyFill="1" applyBorder="1" applyAlignment="1">
      <alignment horizontal="center" vertical="center"/>
    </xf>
    <xf numFmtId="0" fontId="23" fillId="0" borderId="1" xfId="0" applyFont="1" applyBorder="1" applyAlignment="1">
      <alignment horizontal="center" vertical="center" wrapText="1"/>
    </xf>
    <xf numFmtId="0" fontId="0" fillId="7" borderId="1" xfId="0" applyFill="1" applyBorder="1" applyAlignment="1">
      <alignment horizontal="center" vertical="center" wrapText="1"/>
    </xf>
    <xf numFmtId="0" fontId="0" fillId="0" borderId="0" xfId="0" pivotButton="1"/>
    <xf numFmtId="0" fontId="0" fillId="0" borderId="0" xfId="0" applyAlignment="1">
      <alignment horizontal="left"/>
    </xf>
    <xf numFmtId="0" fontId="1" fillId="9" borderId="40" xfId="0" applyFont="1" applyFill="1" applyBorder="1" applyAlignment="1">
      <alignment horizontal="left"/>
    </xf>
    <xf numFmtId="0" fontId="0" fillId="0" borderId="0" xfId="0" applyNumberFormat="1"/>
    <xf numFmtId="0" fontId="1" fillId="9" borderId="39" xfId="0" applyFont="1" applyFill="1" applyBorder="1"/>
    <xf numFmtId="0" fontId="1" fillId="9" borderId="40" xfId="0" applyNumberFormat="1" applyFont="1" applyFill="1" applyBorder="1"/>
    <xf numFmtId="1" fontId="8" fillId="0" borderId="1" xfId="0" applyNumberFormat="1" applyFont="1" applyBorder="1" applyAlignment="1">
      <alignment horizontal="center" vertical="center"/>
    </xf>
    <xf numFmtId="14" fontId="7" fillId="0" borderId="1" xfId="0" applyNumberFormat="1" applyFont="1" applyBorder="1" applyAlignment="1">
      <alignment horizontal="center" vertical="center"/>
    </xf>
    <xf numFmtId="168" fontId="7" fillId="0" borderId="1" xfId="0" applyNumberFormat="1" applyFont="1" applyBorder="1" applyAlignment="1">
      <alignment horizontal="center" vertical="center"/>
    </xf>
    <xf numFmtId="169" fontId="7" fillId="0" borderId="1" xfId="0" applyNumberFormat="1" applyFont="1" applyBorder="1" applyAlignment="1">
      <alignment horizontal="center" vertical="center" wrapText="1"/>
    </xf>
    <xf numFmtId="167" fontId="7" fillId="0" borderId="1" xfId="0" applyNumberFormat="1" applyFont="1" applyBorder="1" applyAlignment="1">
      <alignment horizontal="right" vertical="center"/>
    </xf>
    <xf numFmtId="0" fontId="7" fillId="0" borderId="0" xfId="0" applyFont="1" applyAlignment="1">
      <alignment horizontal="center" vertical="center" wrapText="1"/>
    </xf>
    <xf numFmtId="0" fontId="12" fillId="0" borderId="11" xfId="0" applyFont="1" applyBorder="1" applyAlignment="1">
      <alignment horizontal="center" vertical="center" wrapText="1"/>
    </xf>
    <xf numFmtId="0" fontId="8" fillId="0" borderId="1" xfId="0" applyFont="1" applyBorder="1" applyAlignment="1">
      <alignment horizontal="center" vertical="center" wrapText="1"/>
    </xf>
    <xf numFmtId="0" fontId="11" fillId="5" borderId="18" xfId="0" applyFont="1" applyFill="1" applyBorder="1" applyAlignment="1">
      <alignment horizontal="center" vertical="center" wrapText="1"/>
    </xf>
    <xf numFmtId="0" fontId="11" fillId="5" borderId="19" xfId="0" applyFont="1" applyFill="1" applyBorder="1" applyAlignment="1">
      <alignment horizontal="center" vertical="center" wrapText="1"/>
    </xf>
    <xf numFmtId="44" fontId="11" fillId="5" borderId="19" xfId="5" applyFont="1" applyFill="1" applyBorder="1" applyAlignment="1">
      <alignment horizontal="center" vertical="center" wrapText="1"/>
    </xf>
    <xf numFmtId="0" fontId="11" fillId="5" borderId="20" xfId="0" applyFont="1" applyFill="1" applyBorder="1" applyAlignment="1">
      <alignment horizontal="center" wrapText="1"/>
    </xf>
    <xf numFmtId="0" fontId="8" fillId="0" borderId="21" xfId="0" applyFont="1" applyBorder="1" applyAlignment="1">
      <alignment horizontal="left" vertical="center" wrapText="1"/>
    </xf>
    <xf numFmtId="0" fontId="8" fillId="0" borderId="22" xfId="0" applyFont="1" applyBorder="1" applyAlignment="1">
      <alignment horizontal="left" vertical="center"/>
    </xf>
    <xf numFmtId="0" fontId="8" fillId="0" borderId="21" xfId="0" applyFont="1" applyBorder="1" applyAlignment="1">
      <alignment horizontal="left" vertical="center"/>
    </xf>
    <xf numFmtId="0" fontId="8" fillId="0" borderId="0" xfId="0" applyFont="1" applyAlignment="1">
      <alignment horizontal="left"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9" xfId="0" applyFont="1" applyBorder="1" applyAlignment="1">
      <alignment horizontal="center" vertical="center" wrapText="1"/>
    </xf>
    <xf numFmtId="0" fontId="7" fillId="0" borderId="0" xfId="0" applyFont="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10" fillId="3" borderId="27" xfId="0" applyFont="1" applyFill="1" applyBorder="1" applyAlignment="1">
      <alignment horizontal="center"/>
    </xf>
    <xf numFmtId="0" fontId="10" fillId="3" borderId="22" xfId="0" applyFont="1" applyFill="1" applyBorder="1" applyAlignment="1">
      <alignment horizontal="center"/>
    </xf>
    <xf numFmtId="0" fontId="10" fillId="3" borderId="28" xfId="0" applyFont="1" applyFill="1" applyBorder="1" applyAlignment="1">
      <alignment horizontal="center"/>
    </xf>
  </cellXfs>
  <cellStyles count="8">
    <cellStyle name="Énfasis1" xfId="2" builtinId="29"/>
    <cellStyle name="Hipervínculo" xfId="3" builtinId="8"/>
    <cellStyle name="Millares" xfId="7" builtinId="3"/>
    <cellStyle name="Millares [0]" xfId="4" builtinId="6"/>
    <cellStyle name="Millares 15" xfId="1"/>
    <cellStyle name="Moneda" xfId="5" builtinId="4"/>
    <cellStyle name="Moneda [0]" xfId="6" builtinId="7"/>
    <cellStyle name="Normal" xfId="0" builtinId="0"/>
  </cellStyles>
  <dxfs count="4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mj-lt"/>
              <a:ea typeface="+mj-ea"/>
              <a:cs typeface="+mj-cs"/>
            </a:defRPr>
          </a:pPr>
          <a:endParaRPr lang="es-CO"/>
        </a:p>
      </c:txPr>
    </c:title>
    <c:autoTitleDeleted val="0"/>
    <c:plotArea>
      <c:layout/>
      <c:pieChart>
        <c:varyColors val="1"/>
        <c:ser>
          <c:idx val="0"/>
          <c:order val="0"/>
          <c:tx>
            <c:strRef>
              <c:f>Hoja4!$B$1</c:f>
              <c:strCache>
                <c:ptCount val="1"/>
                <c:pt idx="0">
                  <c:v>Total general</c:v>
                </c:pt>
              </c:strCache>
            </c:strRef>
          </c:tx>
          <c:dPt>
            <c:idx val="0"/>
            <c:bubble3D val="0"/>
            <c:spPr>
              <a:gradFill>
                <a:gsLst>
                  <a:gs pos="100000">
                    <a:schemeClr val="accent1">
                      <a:lumMod val="60000"/>
                      <a:lumOff val="40000"/>
                    </a:schemeClr>
                  </a:gs>
                  <a:gs pos="0">
                    <a:schemeClr val="accent1"/>
                  </a:gs>
                </a:gsLst>
                <a:lin ang="5400000" scaled="0"/>
              </a:gradFill>
              <a:ln w="19050">
                <a:solidFill>
                  <a:schemeClr val="lt1"/>
                </a:solidFill>
              </a:ln>
              <a:effectLst/>
            </c:spPr>
            <c:extLst>
              <c:ext xmlns:c16="http://schemas.microsoft.com/office/drawing/2014/chart" uri="{C3380CC4-5D6E-409C-BE32-E72D297353CC}">
                <c16:uniqueId val="{00000001-916C-42E9-9471-09E42899B870}"/>
              </c:ext>
            </c:extLst>
          </c:dPt>
          <c:dPt>
            <c:idx val="1"/>
            <c:bubble3D val="0"/>
            <c:spPr>
              <a:gradFill>
                <a:gsLst>
                  <a:gs pos="100000">
                    <a:schemeClr val="accent2">
                      <a:lumMod val="60000"/>
                      <a:lumOff val="40000"/>
                    </a:schemeClr>
                  </a:gs>
                  <a:gs pos="0">
                    <a:schemeClr val="accent2"/>
                  </a:gs>
                </a:gsLst>
                <a:lin ang="5400000" scaled="0"/>
              </a:gradFill>
              <a:ln w="19050">
                <a:solidFill>
                  <a:schemeClr val="lt1"/>
                </a:solidFill>
              </a:ln>
              <a:effectLst/>
            </c:spPr>
            <c:extLst>
              <c:ext xmlns:c16="http://schemas.microsoft.com/office/drawing/2014/chart" uri="{C3380CC4-5D6E-409C-BE32-E72D297353CC}">
                <c16:uniqueId val="{00000003-916C-42E9-9471-09E42899B870}"/>
              </c:ext>
            </c:extLst>
          </c:dPt>
          <c:dPt>
            <c:idx val="2"/>
            <c:bubble3D val="0"/>
            <c:spPr>
              <a:gradFill>
                <a:gsLst>
                  <a:gs pos="100000">
                    <a:schemeClr val="accent3">
                      <a:lumMod val="60000"/>
                      <a:lumOff val="40000"/>
                    </a:schemeClr>
                  </a:gs>
                  <a:gs pos="0">
                    <a:schemeClr val="accent3"/>
                  </a:gs>
                </a:gsLst>
                <a:lin ang="5400000" scaled="0"/>
              </a:gradFill>
              <a:ln w="19050">
                <a:solidFill>
                  <a:schemeClr val="lt1"/>
                </a:solidFill>
              </a:ln>
              <a:effectLst/>
            </c:spPr>
            <c:extLst>
              <c:ext xmlns:c16="http://schemas.microsoft.com/office/drawing/2014/chart" uri="{C3380CC4-5D6E-409C-BE32-E72D297353CC}">
                <c16:uniqueId val="{00000005-916C-42E9-9471-09E42899B870}"/>
              </c:ext>
            </c:extLst>
          </c:dPt>
          <c:dPt>
            <c:idx val="3"/>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c:ext xmlns:c16="http://schemas.microsoft.com/office/drawing/2014/chart" uri="{C3380CC4-5D6E-409C-BE32-E72D297353CC}">
                <c16:uniqueId val="{00000007-916C-42E9-9471-09E42899B870}"/>
              </c:ext>
            </c:extLst>
          </c:dPt>
          <c:dPt>
            <c:idx val="4"/>
            <c:bubble3D val="0"/>
            <c:spPr>
              <a:gradFill>
                <a:gsLst>
                  <a:gs pos="100000">
                    <a:schemeClr val="accent5">
                      <a:lumMod val="60000"/>
                      <a:lumOff val="40000"/>
                    </a:schemeClr>
                  </a:gs>
                  <a:gs pos="0">
                    <a:schemeClr val="accent5"/>
                  </a:gs>
                </a:gsLst>
                <a:lin ang="5400000" scaled="0"/>
              </a:gradFill>
              <a:ln w="19050">
                <a:solidFill>
                  <a:schemeClr val="lt1"/>
                </a:solidFill>
              </a:ln>
              <a:effectLst/>
            </c:spPr>
            <c:extLst>
              <c:ext xmlns:c16="http://schemas.microsoft.com/office/drawing/2014/chart" uri="{C3380CC4-5D6E-409C-BE32-E72D297353CC}">
                <c16:uniqueId val="{00000009-916C-42E9-9471-09E42899B870}"/>
              </c:ext>
            </c:extLst>
          </c:dPt>
          <c:dPt>
            <c:idx val="5"/>
            <c:bubble3D val="0"/>
            <c:spPr>
              <a:gradFill>
                <a:gsLst>
                  <a:gs pos="100000">
                    <a:schemeClr val="accent6">
                      <a:lumMod val="60000"/>
                      <a:lumOff val="40000"/>
                    </a:schemeClr>
                  </a:gs>
                  <a:gs pos="0">
                    <a:schemeClr val="accent6"/>
                  </a:gs>
                </a:gsLst>
                <a:lin ang="5400000" scaled="0"/>
              </a:gradFill>
              <a:ln w="19050">
                <a:solidFill>
                  <a:schemeClr val="lt1"/>
                </a:solidFill>
              </a:ln>
              <a:effectLst/>
            </c:spPr>
            <c:extLst>
              <c:ext xmlns:c16="http://schemas.microsoft.com/office/drawing/2014/chart" uri="{C3380CC4-5D6E-409C-BE32-E72D297353CC}">
                <c16:uniqueId val="{0000000B-916C-42E9-9471-09E42899B870}"/>
              </c:ext>
            </c:extLst>
          </c:dPt>
          <c:dPt>
            <c:idx val="6"/>
            <c:bubble3D val="0"/>
            <c:spPr>
              <a:gradFill>
                <a:gsLst>
                  <a:gs pos="100000">
                    <a:schemeClr val="accent1">
                      <a:lumMod val="60000"/>
                      <a:lumMod val="60000"/>
                      <a:lumOff val="40000"/>
                    </a:schemeClr>
                  </a:gs>
                  <a:gs pos="0">
                    <a:schemeClr val="accent1">
                      <a:lumMod val="60000"/>
                    </a:schemeClr>
                  </a:gs>
                </a:gsLst>
                <a:lin ang="5400000" scaled="0"/>
              </a:gradFill>
              <a:ln w="19050">
                <a:solidFill>
                  <a:schemeClr val="lt1"/>
                </a:solidFill>
              </a:ln>
              <a:effectLst/>
            </c:spPr>
            <c:extLst>
              <c:ext xmlns:c16="http://schemas.microsoft.com/office/drawing/2014/chart" uri="{C3380CC4-5D6E-409C-BE32-E72D297353CC}">
                <c16:uniqueId val="{0000000D-916C-42E9-9471-09E42899B870}"/>
              </c:ext>
            </c:extLst>
          </c:dPt>
          <c:dPt>
            <c:idx val="7"/>
            <c:bubble3D val="0"/>
            <c:spPr>
              <a:gradFill>
                <a:gsLst>
                  <a:gs pos="100000">
                    <a:schemeClr val="accent2">
                      <a:lumMod val="60000"/>
                      <a:lumMod val="60000"/>
                      <a:lumOff val="40000"/>
                    </a:schemeClr>
                  </a:gs>
                  <a:gs pos="0">
                    <a:schemeClr val="accent2">
                      <a:lumMod val="60000"/>
                    </a:schemeClr>
                  </a:gs>
                </a:gsLst>
                <a:lin ang="5400000" scaled="0"/>
              </a:gradFill>
              <a:ln w="19050">
                <a:solidFill>
                  <a:schemeClr val="lt1"/>
                </a:solidFill>
              </a:ln>
              <a:effectLst/>
            </c:spPr>
            <c:extLst>
              <c:ext xmlns:c16="http://schemas.microsoft.com/office/drawing/2014/chart" uri="{C3380CC4-5D6E-409C-BE32-E72D297353CC}">
                <c16:uniqueId val="{0000000F-916C-42E9-9471-09E42899B870}"/>
              </c:ext>
            </c:extLst>
          </c:dPt>
          <c:dPt>
            <c:idx val="8"/>
            <c:bubble3D val="0"/>
            <c:spPr>
              <a:gradFill>
                <a:gsLst>
                  <a:gs pos="100000">
                    <a:schemeClr val="accent3">
                      <a:lumMod val="60000"/>
                      <a:lumMod val="60000"/>
                      <a:lumOff val="40000"/>
                    </a:schemeClr>
                  </a:gs>
                  <a:gs pos="0">
                    <a:schemeClr val="accent3">
                      <a:lumMod val="60000"/>
                    </a:schemeClr>
                  </a:gs>
                </a:gsLst>
                <a:lin ang="5400000" scaled="0"/>
              </a:gradFill>
              <a:ln w="19050">
                <a:solidFill>
                  <a:schemeClr val="lt1"/>
                </a:solidFill>
              </a:ln>
              <a:effectLst/>
            </c:spPr>
            <c:extLst>
              <c:ext xmlns:c16="http://schemas.microsoft.com/office/drawing/2014/chart" uri="{C3380CC4-5D6E-409C-BE32-E72D297353CC}">
                <c16:uniqueId val="{00000011-916C-42E9-9471-09E42899B870}"/>
              </c:ext>
            </c:extLst>
          </c:dPt>
          <c:dPt>
            <c:idx val="9"/>
            <c:bubble3D val="0"/>
            <c:spPr>
              <a:gradFill>
                <a:gsLst>
                  <a:gs pos="100000">
                    <a:schemeClr val="accent4">
                      <a:lumMod val="60000"/>
                      <a:lumMod val="60000"/>
                      <a:lumOff val="40000"/>
                    </a:schemeClr>
                  </a:gs>
                  <a:gs pos="0">
                    <a:schemeClr val="accent4">
                      <a:lumMod val="60000"/>
                    </a:schemeClr>
                  </a:gs>
                </a:gsLst>
                <a:lin ang="5400000" scaled="0"/>
              </a:gradFill>
              <a:ln w="19050">
                <a:solidFill>
                  <a:schemeClr val="lt1"/>
                </a:solidFill>
              </a:ln>
              <a:effectLst/>
            </c:spPr>
            <c:extLst>
              <c:ext xmlns:c16="http://schemas.microsoft.com/office/drawing/2014/chart" uri="{C3380CC4-5D6E-409C-BE32-E72D297353CC}">
                <c16:uniqueId val="{00000013-916C-42E9-9471-09E42899B870}"/>
              </c:ext>
            </c:extLst>
          </c:dPt>
          <c:dPt>
            <c:idx val="10"/>
            <c:bubble3D val="0"/>
            <c:spPr>
              <a:gradFill>
                <a:gsLst>
                  <a:gs pos="100000">
                    <a:schemeClr val="accent5">
                      <a:lumMod val="60000"/>
                      <a:lumMod val="60000"/>
                      <a:lumOff val="40000"/>
                    </a:schemeClr>
                  </a:gs>
                  <a:gs pos="0">
                    <a:schemeClr val="accent5">
                      <a:lumMod val="60000"/>
                    </a:schemeClr>
                  </a:gs>
                </a:gsLst>
                <a:lin ang="5400000" scaled="0"/>
              </a:gradFill>
              <a:ln w="19050">
                <a:solidFill>
                  <a:schemeClr val="lt1"/>
                </a:solidFill>
              </a:ln>
              <a:effectLst/>
            </c:spPr>
            <c:extLst>
              <c:ext xmlns:c16="http://schemas.microsoft.com/office/drawing/2014/chart" uri="{C3380CC4-5D6E-409C-BE32-E72D297353CC}">
                <c16:uniqueId val="{00000015-916C-42E9-9471-09E42899B87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dk1">
                        <a:lumMod val="75000"/>
                        <a:lumOff val="25000"/>
                      </a:schemeClr>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Hoja4!$A$2:$A$12</c:f>
              <c:strCache>
                <c:ptCount val="11"/>
                <c:pt idx="0">
                  <c:v>AUDITORIA CORPORATIVA</c:v>
                </c:pt>
                <c:pt idx="1">
                  <c:v>GERENCIA DE RIESGOS</c:v>
                </c:pt>
                <c:pt idx="2">
                  <c:v>VICEPRESIDENCIA COMERCIAL</c:v>
                </c:pt>
                <c:pt idx="3">
                  <c:v>VICEPRESIDENCIA DE DESARROLLO Y SOPORTE ORGANIZACIONAL</c:v>
                </c:pt>
                <c:pt idx="4">
                  <c:v>VICEPRESIDENCIA DE INVERSIONES </c:v>
                </c:pt>
                <c:pt idx="5">
                  <c:v>VICEPRESIDENCIA DE NEGOCIOS FIDUCIARIOS</c:v>
                </c:pt>
                <c:pt idx="6">
                  <c:v>VICEPRESIDENCIA DE PLANEACION</c:v>
                </c:pt>
                <c:pt idx="7">
                  <c:v>VICEPRESIDENCIA DE TECNOLOGIA E INFORMACION</c:v>
                </c:pt>
                <c:pt idx="8">
                  <c:v>VICEPRESIDENCIA DE TRANSFORMACIÓN Y ARQUITECTURA ORGANIZACIONAL</c:v>
                </c:pt>
                <c:pt idx="9">
                  <c:v>VICEPRESIDENCIA FINANCIERA</c:v>
                </c:pt>
                <c:pt idx="10">
                  <c:v>VICEPRESIDENCIA JURIDICA</c:v>
                </c:pt>
              </c:strCache>
            </c:strRef>
          </c:cat>
          <c:val>
            <c:numRef>
              <c:f>Hoja4!$B$2:$B$12</c:f>
              <c:numCache>
                <c:formatCode>General</c:formatCode>
                <c:ptCount val="11"/>
                <c:pt idx="0">
                  <c:v>1</c:v>
                </c:pt>
                <c:pt idx="1">
                  <c:v>7</c:v>
                </c:pt>
                <c:pt idx="2">
                  <c:v>6</c:v>
                </c:pt>
                <c:pt idx="3">
                  <c:v>92</c:v>
                </c:pt>
                <c:pt idx="4">
                  <c:v>1</c:v>
                </c:pt>
                <c:pt idx="5">
                  <c:v>2</c:v>
                </c:pt>
                <c:pt idx="6">
                  <c:v>6</c:v>
                </c:pt>
                <c:pt idx="7">
                  <c:v>24</c:v>
                </c:pt>
                <c:pt idx="8">
                  <c:v>5</c:v>
                </c:pt>
                <c:pt idx="9">
                  <c:v>13</c:v>
                </c:pt>
                <c:pt idx="10">
                  <c:v>13</c:v>
                </c:pt>
              </c:numCache>
            </c:numRef>
          </c:val>
          <c:extLst>
            <c:ext xmlns:c16="http://schemas.microsoft.com/office/drawing/2014/chart" uri="{C3380CC4-5D6E-409C-BE32-E72D297353CC}">
              <c16:uniqueId val="{00000000-9BA1-4806-B5CC-AB06FE0A7724}"/>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6540810768559886"/>
          <c:y val="4.8992647848843447E-2"/>
          <c:w val="0.32084055323805527"/>
          <c:h val="0.94006538656352168"/>
        </c:manualLayout>
      </c:layout>
      <c:overlay val="0"/>
      <c:spPr>
        <a:solidFill>
          <a:schemeClr val="lt1">
            <a:alpha val="50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fgClr>
      <a:bgClr>
        <a:schemeClr val="dk1">
          <a:lumMod val="10000"/>
          <a:lumOff val="90000"/>
        </a:schemeClr>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6">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29222</xdr:rowOff>
    </xdr:from>
    <xdr:to>
      <xdr:col>1</xdr:col>
      <xdr:colOff>3066516</xdr:colOff>
      <xdr:row>3</xdr:row>
      <xdr:rowOff>217454</xdr:rowOff>
    </xdr:to>
    <xdr:pic>
      <xdr:nvPicPr>
        <xdr:cNvPr id="3" name="Imagen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222"/>
          <a:ext cx="3066516" cy="890896"/>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714374</xdr:colOff>
      <xdr:row>4</xdr:row>
      <xdr:rowOff>161924</xdr:rowOff>
    </xdr:from>
    <xdr:to>
      <xdr:col>10</xdr:col>
      <xdr:colOff>285749</xdr:colOff>
      <xdr:row>25</xdr:row>
      <xdr:rowOff>114299</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_jguanarita/OneDrive%20-%20Fiduprevisora%20S.A/Escritorio/Control/TABLERO%20DE%20CONTRO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t_ameneses\Contratos%202018%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RO DE CONTROL"/>
      <sheetName val="Consulta de contratos"/>
      <sheetName val="BASE DE CONTRATOS"/>
      <sheetName val="VIGENTES"/>
      <sheetName val="información"/>
      <sheetName val="REND"/>
      <sheetName val="Hoja2"/>
      <sheetName val="CONT2019"/>
      <sheetName val="OTROS2019"/>
      <sheetName val="OTROS2019 (2)"/>
      <sheetName val="LISTAS"/>
    </sheetNames>
    <sheetDataSet>
      <sheetData sheetId="0"/>
      <sheetData sheetId="1"/>
      <sheetData sheetId="2">
        <row r="3">
          <cell r="C3">
            <v>1646</v>
          </cell>
          <cell r="D3" t="str">
            <v>19000-002-2021</v>
          </cell>
          <cell r="E3" t="str">
            <v>CONTRATACION DIRECTA</v>
          </cell>
          <cell r="F3" t="str">
            <v>PRESTACION DE SERVICIOS</v>
          </cell>
          <cell r="G3" t="str">
            <v>LEGIS INFORMACIÓN PROFESIONAL SA</v>
          </cell>
          <cell r="H3" t="str">
            <v>Jurídica</v>
          </cell>
          <cell r="I3" t="str">
            <v>900850150</v>
          </cell>
          <cell r="J3" t="str">
            <v xml:space="preserve">Otrosí N°1: Modificación </v>
          </cell>
          <cell r="K3" t="str">
            <v>N/A</v>
          </cell>
          <cell r="L3" t="str">
            <v>N/A</v>
          </cell>
          <cell r="M3"/>
          <cell r="N3" t="str">
            <v>N/A</v>
          </cell>
          <cell r="O3" t="str">
            <v>N/A</v>
          </cell>
          <cell r="P3" t="str">
            <v>N/A</v>
          </cell>
          <cell r="Q3" t="str">
            <v>N/A</v>
          </cell>
          <cell r="R3" t="str">
            <v>GERENTE JURÍDICA DE NEGOCIOS ESPECIALES, DIRECTOR DE PROCESOS JUDICIALES Y ADMINISTRATIVOS - GERENTE DE NEGOCIOS - DIRECTOR DE SOFTWARE</v>
          </cell>
          <cell r="S3" t="str">
            <v>VICEPRESIDENCIA JURIDICA</v>
          </cell>
          <cell r="T3" t="str">
            <v>Vigente</v>
          </cell>
          <cell r="U3" t="str">
            <v>OTROSI</v>
          </cell>
          <cell r="V3">
            <v>1</v>
          </cell>
          <cell r="W3">
            <v>44379</v>
          </cell>
          <cell r="X3">
            <v>44379</v>
          </cell>
          <cell r="Y3">
            <v>44595</v>
          </cell>
          <cell r="Z3">
            <v>44595</v>
          </cell>
        </row>
        <row r="4">
          <cell r="C4">
            <v>2984</v>
          </cell>
          <cell r="D4" t="str">
            <v>19000-003-2021</v>
          </cell>
          <cell r="E4" t="str">
            <v>CONTRATACION DIRECTA</v>
          </cell>
          <cell r="F4" t="str">
            <v>PRESTACION DE SERVICIOS</v>
          </cell>
          <cell r="G4" t="str">
            <v>GRUPO IYUNXI LTDA</v>
          </cell>
          <cell r="H4" t="str">
            <v>Jurídica</v>
          </cell>
          <cell r="I4" t="str">
            <v>900138661</v>
          </cell>
          <cell r="J4" t="str">
            <v>El CONTRATISTA, con autonomía técnica y administrativa, se obliga con el CONTRATANTE, a prestar los servicios de soporte, sobre las diferentes funcionalidades sobre el aplicativo ORFEO, sus integraciones previamente realizadas y sobre las nuevas que sean requeridas por el CONTRATANTE. Lo anterior, de conformidad con la propuesta presentada por el CONTRATISTA, la cual  parte integral del contrato, en lo que no contravenga las disposiciones pactadas en el CONTRATO.</v>
          </cell>
          <cell r="K4">
            <v>17326400</v>
          </cell>
          <cell r="L4">
            <v>7967</v>
          </cell>
          <cell r="M4"/>
          <cell r="N4">
            <v>17326400</v>
          </cell>
          <cell r="O4">
            <v>18517</v>
          </cell>
          <cell r="P4">
            <v>17326400</v>
          </cell>
          <cell r="Q4">
            <v>44235</v>
          </cell>
          <cell r="R4" t="str">
            <v>DIRECTOR DE SOFTWARE</v>
          </cell>
          <cell r="S4" t="str">
            <v>VICEPRESIDENCIA DE TECNOLOGIA E INFORMACION</v>
          </cell>
          <cell r="T4" t="str">
            <v>Terminado, por liquidar</v>
          </cell>
          <cell r="U4" t="str">
            <v>CONTRATO</v>
          </cell>
          <cell r="V4">
            <v>0</v>
          </cell>
          <cell r="W4">
            <v>44221</v>
          </cell>
          <cell r="X4">
            <v>44236</v>
          </cell>
          <cell r="Y4">
            <v>44477</v>
          </cell>
          <cell r="Z4">
            <v>44477</v>
          </cell>
        </row>
        <row r="5">
          <cell r="C5">
            <v>2986</v>
          </cell>
          <cell r="D5" t="str">
            <v>19000-004-2021</v>
          </cell>
          <cell r="E5" t="str">
            <v>CONTRATACION DIRECTA</v>
          </cell>
          <cell r="F5" t="str">
            <v>ARRENDAMIENTO</v>
          </cell>
          <cell r="G5" t="str">
            <v>INMOBILIARIA ROBERTO ESCALLON ESCALLON Y CIA</v>
          </cell>
          <cell r="H5" t="str">
            <v>Jurídica</v>
          </cell>
          <cell r="I5" t="str">
            <v>830071328</v>
          </cell>
          <cell r="J5" t="str">
            <v>El ARRENDADOR se obliga con el ARRENDATARIO a conceder el uso y goce exclusivo, de la Oficina 201, y los garajes 39, 40, 41 y 42 ubicados en el Edificio Calle 72 Fiduciaria la Previsora e identificados con los Folios de Matrícula Inmobiliaria N° 50C-1175966, 50C-1175861, 50C-1175863, 50C-1175862, 50C-1175864, respectivamente, de la Oficina de Registro de Instrumentos Públicos de Bogotá, zona centro; conforme a la propuesta presentada por el arrendador, la cual hace parte integral del presente CONTRATO.</v>
          </cell>
          <cell r="K5">
            <v>128520000</v>
          </cell>
          <cell r="L5">
            <v>7983</v>
          </cell>
          <cell r="M5"/>
          <cell r="N5">
            <v>128520000</v>
          </cell>
          <cell r="O5">
            <v>18490</v>
          </cell>
          <cell r="P5">
            <v>117810000</v>
          </cell>
          <cell r="Q5">
            <v>44229</v>
          </cell>
          <cell r="R5" t="str">
            <v>DIRECTOR DE RECURSOS FISICOS</v>
          </cell>
          <cell r="S5" t="str">
            <v>VICEPRESIDENCIA DE DESARROLLO Y SOPORTE ORGANIZACIONAL</v>
          </cell>
          <cell r="T5" t="str">
            <v>Vigente</v>
          </cell>
          <cell r="U5" t="str">
            <v>CONTRATO</v>
          </cell>
          <cell r="V5">
            <v>0</v>
          </cell>
          <cell r="W5">
            <v>44224</v>
          </cell>
          <cell r="X5">
            <v>44232</v>
          </cell>
          <cell r="Y5">
            <v>44565</v>
          </cell>
          <cell r="Z5">
            <v>44565</v>
          </cell>
        </row>
        <row r="6">
          <cell r="C6">
            <v>2988</v>
          </cell>
          <cell r="D6" t="str">
            <v>19000-005-2021</v>
          </cell>
          <cell r="E6" t="str">
            <v>CONTRATACION DIRECTA</v>
          </cell>
          <cell r="F6" t="str">
            <v>ARRENDAMIENTO</v>
          </cell>
          <cell r="G6" t="str">
            <v>CACERES &amp; FERRO</v>
          </cell>
          <cell r="H6" t="str">
            <v>Jurídica</v>
          </cell>
          <cell r="I6" t="str">
            <v>900252318</v>
          </cell>
          <cell r="J6" t="str">
            <v>El ARRENDADOR se obliga con el ARRENDATARIO a conceder el uso y goce exclusivo, del Local 108 ubicado en la Calle 72 # 10-03 del Edificio Calle 72 Fiduciaria la Previsora e identificado con Folio de Matrícula Inmobiliaria N° 50 C-1175957 de la Oficina de Registro de Instrumentos Públicos de Bogotá, zona centro; conforme a la propuesta presentada por el arrendador, la cual hace parte integral del presente CONTRATO.</v>
          </cell>
          <cell r="K6">
            <v>20744000</v>
          </cell>
          <cell r="L6">
            <v>7997</v>
          </cell>
          <cell r="M6"/>
          <cell r="N6">
            <v>20744000</v>
          </cell>
          <cell r="O6"/>
          <cell r="P6"/>
          <cell r="Q6"/>
          <cell r="R6" t="str">
            <v>DIRECTOR DE RECURSOS FISICOS</v>
          </cell>
          <cell r="S6" t="str">
            <v>VICEPRESIDENCIA DE DESARROLLO Y SOPORTE ORGANIZACIONAL</v>
          </cell>
          <cell r="T6" t="str">
            <v>Terminado</v>
          </cell>
          <cell r="U6" t="str">
            <v>CONTRATO</v>
          </cell>
          <cell r="V6">
            <v>0</v>
          </cell>
          <cell r="W6">
            <v>44224</v>
          </cell>
          <cell r="X6">
            <v>44228</v>
          </cell>
          <cell r="Y6">
            <v>44469</v>
          </cell>
          <cell r="Z6">
            <v>44469</v>
          </cell>
        </row>
        <row r="7">
          <cell r="C7">
            <v>2987</v>
          </cell>
          <cell r="D7" t="str">
            <v>19000-006-2021</v>
          </cell>
          <cell r="E7" t="str">
            <v>CONTRATACION DIRECTA</v>
          </cell>
          <cell r="F7" t="str">
            <v>ARRENDAMIENTO</v>
          </cell>
          <cell r="G7" t="str">
            <v>INVERSIONES LA CASTELLANA S.A.</v>
          </cell>
          <cell r="H7" t="str">
            <v>Jurídica</v>
          </cell>
          <cell r="I7" t="str">
            <v>860004625</v>
          </cell>
          <cell r="J7" t="str">
            <v>El ARRENDADOR se obliga con el ARRENDATARIO a conceder el uso y goce exclusivo, de las Oficinas 801, 802, 803, y los Garajes No. 14, 16, 17, 60, 61, 62, 63, 64, 65, 66, 67, 68, 69, 123, 124, 125 y 126 ubicados en la Calle 72 # 10-03 del Edificio Calle 72 Fiduciaria la Previsora e identificados con los Folios de Matrícula Inmobiliaria N° 50C – 1175998, 50C – 1175999, 50C – 1176000, 50C – 1175836, 50C – 1175838, 50C – 1175839, 50C – 1175882, 50C – 1175883, 50C – 1175884, 50C – 1175885, 50C – 1175886, 50C – 1175887, 50C – 1175888, 50C – 1175889, 50C – 1175890, 50C – 1175891, 50C – 1175945, 50C – 1175946, 50C – 1175947 y 50C – 1175948 respectivamente, de la Oficina de Registro de Instrumentos Públicos de Bogotá, zona centro; conforme a la propuesta presentada por el arrendador, la cual hace parte integral del presente CONTRATO.</v>
          </cell>
          <cell r="K7">
            <v>205923432</v>
          </cell>
          <cell r="L7">
            <v>7984</v>
          </cell>
          <cell r="M7"/>
          <cell r="N7">
            <v>205923432</v>
          </cell>
          <cell r="O7">
            <v>18498</v>
          </cell>
          <cell r="P7">
            <v>188763146</v>
          </cell>
          <cell r="Q7">
            <v>44229</v>
          </cell>
          <cell r="R7" t="str">
            <v>DIRECTOR DE RECURSOS FISICOS</v>
          </cell>
          <cell r="S7" t="str">
            <v>VICEPRESIDENCIA DE DESARROLLO Y SOPORTE ORGANIZACIONAL</v>
          </cell>
          <cell r="T7" t="str">
            <v>Vigente</v>
          </cell>
          <cell r="U7" t="str">
            <v>CONTRATO</v>
          </cell>
          <cell r="V7">
            <v>0</v>
          </cell>
          <cell r="W7">
            <v>44225</v>
          </cell>
          <cell r="X7">
            <v>44232</v>
          </cell>
          <cell r="Y7">
            <v>44596</v>
          </cell>
          <cell r="Z7">
            <v>44596</v>
          </cell>
        </row>
        <row r="8">
          <cell r="C8">
            <v>2990</v>
          </cell>
          <cell r="D8" t="str">
            <v>19000-007-2021</v>
          </cell>
          <cell r="E8" t="str">
            <v>CONTRATACION DIRECTA</v>
          </cell>
          <cell r="F8" t="str">
            <v>ARRENDAMIENTO</v>
          </cell>
          <cell r="G8" t="str">
            <v>CARSANTA S.A.S</v>
          </cell>
          <cell r="H8" t="str">
            <v>Jurídica</v>
          </cell>
          <cell r="I8" t="str">
            <v>900600208</v>
          </cell>
          <cell r="J8" t="str">
            <v xml:space="preserve">EL ARRENDADOR se obliga con el ARRENDATARIO a conceder el uso y goce exclusivo, del inmueble ubicado en la carrera 28 No.49-61 de la ciudad de Bucaramanga-Santander, identificado con el Folio de Matrícula Inmobiliaria No.300-48814 de la oficina de Registro de Instrumentos Públicos de la ciudad de Bucaramanga, conforme a la propuesta presentada por el arrendador del inmueble, la cual hace parte integral del presente CONTRATO en lo que no contravenga las disposiciones pactadas en el mismo. </v>
          </cell>
          <cell r="K8">
            <v>65450000</v>
          </cell>
          <cell r="L8">
            <v>7995</v>
          </cell>
          <cell r="M8"/>
          <cell r="N8">
            <v>65450000</v>
          </cell>
          <cell r="O8">
            <v>18497</v>
          </cell>
          <cell r="P8">
            <v>65450000</v>
          </cell>
          <cell r="Q8">
            <v>44228</v>
          </cell>
          <cell r="R8" t="str">
            <v>DIRECTOR DE RECURSOS FISICOS</v>
          </cell>
          <cell r="S8" t="str">
            <v>VICEPRESIDENCIA DE DESARROLLO Y SOPORTE ORGANIZACIONAL</v>
          </cell>
          <cell r="T8" t="str">
            <v>Vigente</v>
          </cell>
          <cell r="U8" t="str">
            <v>CONTRATO</v>
          </cell>
          <cell r="V8">
            <v>0</v>
          </cell>
          <cell r="W8">
            <v>44225</v>
          </cell>
          <cell r="X8">
            <v>44228</v>
          </cell>
          <cell r="Y8">
            <v>44561</v>
          </cell>
          <cell r="Z8">
            <v>44561</v>
          </cell>
        </row>
        <row r="9">
          <cell r="C9">
            <v>2989</v>
          </cell>
          <cell r="D9" t="str">
            <v>19000-008-2021</v>
          </cell>
          <cell r="E9" t="str">
            <v>CONTRATACION DIRECTA</v>
          </cell>
          <cell r="F9" t="str">
            <v>ARRENDAMIENTO</v>
          </cell>
          <cell r="G9" t="str">
            <v>CASTAÑEDA &amp; VELASCO ASOCIADOS LTDA</v>
          </cell>
          <cell r="H9" t="str">
            <v>Jurídica</v>
          </cell>
          <cell r="I9" t="str">
            <v>830086882</v>
          </cell>
          <cell r="J9" t="str">
            <v>EL ARRENDADOR se obliga con el ARRENDATARIO a conceder el uso y goce exclusivo de los inmuebles ubicados en la Calle 72 N° 10-03 oficina 301 y los garajes N° 43,44,45 y 46 en la Ciudad de Bogotá D.C., identificados con los folios de matrícula inmobiliaria N° 50C- 1175972, 50C-1175865, 50C- 1175866, 50C-1175867 Y 50C-1175868 de la Oficina de Registró de Instrumentos Públicos de la ciudad de Bogotá D.C., respectivamente, que forman parte del edificio calle 72 propiedad horizontal denominado edificio Fiduciaria La Previsora, conforme a la propuesta presentada por el arrendador de los inmuebles, la cual hace parte integral del presente CONTRATO en lo que no contravenga las disposiciones pactadas en el mismo.</v>
          </cell>
          <cell r="K9">
            <v>121082500</v>
          </cell>
          <cell r="L9">
            <v>7996</v>
          </cell>
          <cell r="M9"/>
          <cell r="N9">
            <v>121082500</v>
          </cell>
          <cell r="O9">
            <v>18488</v>
          </cell>
          <cell r="P9">
            <v>121082500</v>
          </cell>
          <cell r="Q9">
            <v>44228</v>
          </cell>
          <cell r="R9" t="str">
            <v>DIRECTOR DE RECURSOS FISICOS</v>
          </cell>
          <cell r="S9" t="str">
            <v>VICEPRESIDENCIA DE DESARROLLO Y SOPORTE ORGANIZACIONAL</v>
          </cell>
          <cell r="T9" t="str">
            <v>Vigente</v>
          </cell>
          <cell r="U9" t="str">
            <v>CONTRATO</v>
          </cell>
          <cell r="V9">
            <v>0</v>
          </cell>
          <cell r="W9">
            <v>44224</v>
          </cell>
          <cell r="X9">
            <v>44225</v>
          </cell>
          <cell r="Y9">
            <v>44558</v>
          </cell>
          <cell r="Z9">
            <v>44558</v>
          </cell>
        </row>
        <row r="10">
          <cell r="C10">
            <v>2991</v>
          </cell>
          <cell r="D10" t="str">
            <v>19000-009-2021</v>
          </cell>
          <cell r="E10" t="str">
            <v>CONTRATACION DIRECTA</v>
          </cell>
          <cell r="F10" t="str">
            <v>SUMINISTRO</v>
          </cell>
          <cell r="G10" t="str">
            <v>PRIMERA PAGINA COLOMBIA S.A.S.</v>
          </cell>
          <cell r="H10" t="str">
            <v>Jurídica</v>
          </cell>
          <cell r="I10">
            <v>830080074</v>
          </cell>
          <cell r="J10" t="str">
            <v xml:space="preserve">El CONTRATISTA con autonomía técnica y administrativa, se obliga con el CONTRATANTE, a permitir el acceso a la información macroeconómica, financiera, política, jurídica y de orden público, que mueva los mercados y/o afecte el desenvolvimiento de la economía, a través del acceso a la página web www.primerapagina.com.co o la que el CONTRATISTA disponga para tal fin y suministrar información vía correo electrónico, en donde se transmitan reportes de las principales noticias del mercado, conforme a la propuesta presentada por el CONTRATISTA, la cual hace parte integral del presente CONTRATO, en lo que no contravenga al presente documento. </v>
          </cell>
          <cell r="K10">
            <v>8286000</v>
          </cell>
          <cell r="L10">
            <v>7881</v>
          </cell>
          <cell r="M10"/>
          <cell r="N10">
            <v>9152816</v>
          </cell>
          <cell r="O10">
            <v>18597</v>
          </cell>
          <cell r="P10">
            <v>8286000</v>
          </cell>
          <cell r="Q10">
            <v>44258</v>
          </cell>
          <cell r="R10" t="str">
            <v xml:space="preserve">VICEPRESIDENTE DE INVERSIONES </v>
          </cell>
          <cell r="S10" t="str">
            <v xml:space="preserve">VICEPRESIDENCIA DE INVERSIONES </v>
          </cell>
          <cell r="T10" t="str">
            <v>Vigente</v>
          </cell>
          <cell r="U10" t="str">
            <v>CONTRATO</v>
          </cell>
          <cell r="V10">
            <v>0</v>
          </cell>
          <cell r="W10">
            <v>44236</v>
          </cell>
          <cell r="X10">
            <v>44258</v>
          </cell>
          <cell r="Y10">
            <v>44622</v>
          </cell>
          <cell r="Z10">
            <v>44622</v>
          </cell>
        </row>
        <row r="11">
          <cell r="C11">
            <v>2994</v>
          </cell>
          <cell r="D11" t="str">
            <v>19000-010-2021</v>
          </cell>
          <cell r="E11" t="str">
            <v>CONTRATACION DIRECTA</v>
          </cell>
          <cell r="F11" t="str">
            <v>ARRENDAMIENTO</v>
          </cell>
          <cell r="G11" t="str">
            <v>TAPICERIA TECNICA SAS</v>
          </cell>
          <cell r="H11" t="str">
            <v>Jurídica</v>
          </cell>
          <cell r="I11" t="str">
            <v>830105702</v>
          </cell>
          <cell r="J11" t="str">
            <v>El ARRENDADOR se obliga con el ARRENDATARIO a conceder el uso y goce exclusivo, del inmueble ubicado en la Carrera 102 N. 16 i -25 localidad Fontibón Bogotá DC, identificado con Folio de Matrícula Inmobiliaria N° 50C-452296 de la Oficina de Registro de Instrumentos Públicos de Bogotá, zona centro; conforme a la propuesta presentada por el arrendador, la cual hace parte integral del presente CONTRATO.</v>
          </cell>
          <cell r="K11">
            <v>22000000</v>
          </cell>
          <cell r="L11">
            <v>8017</v>
          </cell>
          <cell r="M11"/>
          <cell r="N11">
            <v>22990000</v>
          </cell>
          <cell r="O11">
            <v>18574</v>
          </cell>
          <cell r="P11">
            <v>22990000</v>
          </cell>
          <cell r="Q11">
            <v>44252</v>
          </cell>
          <cell r="R11" t="str">
            <v>DIRECTOR DE RECURSOS FISICOS</v>
          </cell>
          <cell r="S11" t="str">
            <v>VICEPRESIDENCIA DE DESARROLLO Y SOPORTE ORGANIZACIONAL</v>
          </cell>
          <cell r="T11" t="str">
            <v>Vigente</v>
          </cell>
          <cell r="U11" t="str">
            <v>CONTRATO</v>
          </cell>
          <cell r="V11">
            <v>0</v>
          </cell>
          <cell r="W11">
            <v>44250</v>
          </cell>
          <cell r="X11">
            <v>44255</v>
          </cell>
          <cell r="Y11">
            <v>44588</v>
          </cell>
          <cell r="Z11">
            <v>44588</v>
          </cell>
        </row>
        <row r="12">
          <cell r="C12">
            <v>2997</v>
          </cell>
          <cell r="D12" t="str">
            <v>19000-011-2021</v>
          </cell>
          <cell r="E12" t="str">
            <v>CONTRATACION DIRECTA</v>
          </cell>
          <cell r="F12" t="str">
            <v>PRESTACION DE SERVICIOS</v>
          </cell>
          <cell r="G12" t="str">
            <v>PRECIA PROVEEDOR DE PRECIOS PARA LA VALORACIÓN - PRECIA S.A.</v>
          </cell>
          <cell r="H12" t="str">
            <v>Jurídica</v>
          </cell>
          <cell r="I12">
            <v>900409363</v>
          </cell>
          <cell r="J12" t="str">
            <v>El CONTRATISTA con autonomía técnica y administrativa, se obliga con el CONTRATANTE a prestar los servicios para permitir el acceso a los productos publicados por el CONTRATISTA a través de internet, a fin de utilizar los mismos internamente para realizar valoraciones, simulaciones, análisis, cálculos u otros que requiera Fiduciaria la Previsora S.A. para uso interno, de acuerdo con las metodologías de valoración contenidas en la oferta del CONTRATISTA, la cual hace parte integral del presente contrato, en lo que no contravenga el presente documento</v>
          </cell>
          <cell r="K12">
            <v>120360000</v>
          </cell>
          <cell r="L12" t="str">
            <v>8019
CF 200</v>
          </cell>
          <cell r="M12"/>
          <cell r="N12">
            <v>120360000</v>
          </cell>
          <cell r="O12">
            <v>18602</v>
          </cell>
          <cell r="P12">
            <v>100000000</v>
          </cell>
          <cell r="Q12">
            <v>44259</v>
          </cell>
          <cell r="R12" t="str">
            <v>GERENTE DE BACK OFFICE</v>
          </cell>
          <cell r="S12" t="str">
            <v>VICEPRESIDENCIA FINANCIERA</v>
          </cell>
          <cell r="T12" t="str">
            <v>Vigente</v>
          </cell>
          <cell r="U12" t="str">
            <v>CONTRATO</v>
          </cell>
          <cell r="V12">
            <v>0</v>
          </cell>
          <cell r="W12">
            <v>44259</v>
          </cell>
          <cell r="X12">
            <v>44260</v>
          </cell>
          <cell r="Y12">
            <v>44624</v>
          </cell>
          <cell r="Z12">
            <v>44624</v>
          </cell>
        </row>
        <row r="13">
          <cell r="C13">
            <v>2995</v>
          </cell>
          <cell r="D13" t="str">
            <v>19000-012-2021</v>
          </cell>
          <cell r="E13" t="str">
            <v>CONTRATACION DIRECTA</v>
          </cell>
          <cell r="F13" t="str">
            <v>PRESTACION DE SERVICIOS</v>
          </cell>
          <cell r="G13" t="str">
            <v>ORACLE COLOMBIA LTDA.</v>
          </cell>
          <cell r="H13" t="str">
            <v>Jurídica</v>
          </cell>
          <cell r="I13" t="str">
            <v>800103052</v>
          </cell>
          <cell r="J13" t="str">
            <v>El CONTRATISTA con autonomía técnica y administrativa, se obliga con el CONTRATANTE, a prestar los servicios de soporte y mantenimiento sobre el licenciamiento de los productos de software suministrados para los siguientes productos: RAC/DBEE/PARTITIONING, PEOPLESOFT ERP/HCM, SOA/BPM/WLS/IDS/DATA MASKING/DIAGNOSTICS PACK/ TUNING PACK y ADVANCED COMPRESSION, los cuales permiten mantener y soportar el software instalado de Base de Datos y el ERP PeopleSoft del CONTRATANTE.</v>
          </cell>
          <cell r="K13">
            <v>1340248276</v>
          </cell>
          <cell r="L13">
            <v>8022</v>
          </cell>
          <cell r="M13"/>
          <cell r="N13">
            <v>1340248276</v>
          </cell>
          <cell r="O13">
            <v>18598</v>
          </cell>
          <cell r="P13">
            <v>1340248276</v>
          </cell>
          <cell r="Q13">
            <v>44258</v>
          </cell>
          <cell r="R13" t="str">
            <v>DIRECTOR DE INFRAESTRUCTURA</v>
          </cell>
          <cell r="S13" t="str">
            <v>VICEPRESIDENCIA DE TECNOLOGIA E INFORMACION</v>
          </cell>
          <cell r="T13" t="str">
            <v>Vigente</v>
          </cell>
          <cell r="U13" t="str">
            <v>CONTRATO</v>
          </cell>
          <cell r="V13">
            <v>0</v>
          </cell>
          <cell r="W13">
            <v>44257</v>
          </cell>
          <cell r="X13">
            <v>44258</v>
          </cell>
          <cell r="Y13">
            <v>44620</v>
          </cell>
          <cell r="Z13">
            <v>44620</v>
          </cell>
        </row>
        <row r="14">
          <cell r="C14">
            <v>2996</v>
          </cell>
          <cell r="D14" t="str">
            <v>19000-013-2021</v>
          </cell>
          <cell r="E14" t="str">
            <v>CONTRATACION DIRECTA</v>
          </cell>
          <cell r="F14" t="str">
            <v>PRESTACION DE SERVICIOS</v>
          </cell>
          <cell r="G14" t="str">
            <v>ASLABOR LTDA</v>
          </cell>
          <cell r="H14" t="str">
            <v>Jurídica</v>
          </cell>
          <cell r="I14" t="str">
            <v>860070899</v>
          </cell>
          <cell r="J14" t="str">
            <v>El CONTRATISTA con autonomía técnica y administrativa, se obliga a brindar asesoría permanente al CONTRATANTE, en materia de derecho laboral individual o colectivo que resulte aplicable a los trabajadores de la entidad, cualquiera que sea su tipo de vinculación, absolviendo las consultas que se llegaren a presentar sobre la materia, emitiendo conceptos verbales o escritos y en general los documentos de naturaleza jurídica que la entidad requiera y permitan brindar la claridad suficiente de cara a las disposiciones legales vigentes, permitiendo salvaguardar la seguridad jurídica institucional y adoptar decisiones acertadas.</v>
          </cell>
          <cell r="K14">
            <v>32434378.199999999</v>
          </cell>
          <cell r="L14">
            <v>8026</v>
          </cell>
          <cell r="M14"/>
          <cell r="N14">
            <v>36234786</v>
          </cell>
          <cell r="O14">
            <v>18631</v>
          </cell>
          <cell r="P14">
            <v>32434378</v>
          </cell>
          <cell r="Q14">
            <v>44272</v>
          </cell>
          <cell r="R14" t="str">
            <v>GERENTE DE TALENTO HUMANO</v>
          </cell>
          <cell r="S14" t="str">
            <v>VICEPRESIDENCIA DE DESARROLLO Y SOPORTE ORGANIZACIONAL</v>
          </cell>
          <cell r="T14" t="str">
            <v>Vigente</v>
          </cell>
          <cell r="U14" t="str">
            <v>CONTRATO</v>
          </cell>
          <cell r="V14">
            <v>0</v>
          </cell>
          <cell r="W14">
            <v>44260</v>
          </cell>
          <cell r="X14">
            <v>44272</v>
          </cell>
          <cell r="Y14">
            <v>44456</v>
          </cell>
          <cell r="Z14">
            <v>44547</v>
          </cell>
        </row>
        <row r="15">
          <cell r="C15">
            <v>1673</v>
          </cell>
          <cell r="D15" t="str">
            <v>19000-013-2021</v>
          </cell>
          <cell r="E15" t="str">
            <v>CONTRATACION DIRECTA</v>
          </cell>
          <cell r="F15" t="str">
            <v>PRESTACION DE SERVICIOS</v>
          </cell>
          <cell r="G15" t="str">
            <v>ASLABOR LTDA</v>
          </cell>
          <cell r="H15" t="str">
            <v>Jurídica</v>
          </cell>
          <cell r="I15" t="str">
            <v>860070899</v>
          </cell>
          <cell r="J15" t="str">
            <v>Otrosí No1: Adición y Prorroga</v>
          </cell>
          <cell r="K15">
            <v>16217190</v>
          </cell>
          <cell r="L15">
            <v>8273</v>
          </cell>
          <cell r="M15"/>
          <cell r="N15">
            <v>16217190</v>
          </cell>
          <cell r="O15">
            <v>19233</v>
          </cell>
          <cell r="P15">
            <v>16217190</v>
          </cell>
          <cell r="Q15"/>
          <cell r="R15" t="str">
            <v>GERENTE DE TALENTO HUMANO</v>
          </cell>
          <cell r="S15" t="str">
            <v>VICEPRESIDENCIA DE DESARROLLO Y SOPORTE ORGANIZACIONAL</v>
          </cell>
          <cell r="T15" t="str">
            <v>Vigente</v>
          </cell>
          <cell r="U15" t="str">
            <v>OTROSI</v>
          </cell>
          <cell r="V15">
            <v>1</v>
          </cell>
          <cell r="W15">
            <v>44454</v>
          </cell>
          <cell r="X15">
            <v>44457</v>
          </cell>
          <cell r="Y15">
            <v>44547</v>
          </cell>
          <cell r="Z15">
            <v>44547</v>
          </cell>
        </row>
        <row r="16">
          <cell r="C16">
            <v>2998</v>
          </cell>
          <cell r="D16" t="str">
            <v>19000-014-2021</v>
          </cell>
          <cell r="E16" t="str">
            <v>CONTRATACION DIRECTA</v>
          </cell>
          <cell r="F16" t="str">
            <v>PRESTACION DE SERVICIOS</v>
          </cell>
          <cell r="G16" t="str">
            <v>DEPOSITO CENTRALIZADO DE VALORES DE COLOMBIA -DECEVAL-S.A</v>
          </cell>
          <cell r="H16" t="str">
            <v>Jurídica</v>
          </cell>
          <cell r="I16" t="str">
            <v>800182091</v>
          </cell>
          <cell r="J16" t="str">
            <v xml:space="preserve"> En virtud del endoso de los físicos u orden de abono o cargo por anotación en cuenta de los títulos valores o valores desmaterializados u otros derechos financieros por parte del DEPOSITANTE, DECEVAL asume la custodia, la administración de los valores, cuando el depositante lo solicite, el registro de los gravámenes o limitaciones de dominio que el depositante o la autoridad competente le comunique, la compensación y liquidación de estos títulos valores, valores u otros derechos financieros.</v>
          </cell>
          <cell r="K16">
            <v>648000000</v>
          </cell>
          <cell r="L16">
            <v>8015</v>
          </cell>
          <cell r="M16"/>
          <cell r="N16">
            <v>648000000</v>
          </cell>
          <cell r="O16">
            <v>18586</v>
          </cell>
          <cell r="P16">
            <v>648000000</v>
          </cell>
          <cell r="Q16">
            <v>44256</v>
          </cell>
          <cell r="R16" t="str">
            <v>GERENTE DE BACK OFFICE</v>
          </cell>
          <cell r="S16" t="str">
            <v>VICEPRESIDENCIA FINANCIERA</v>
          </cell>
          <cell r="T16" t="str">
            <v>Vigente</v>
          </cell>
          <cell r="U16" t="str">
            <v>CONTRATO</v>
          </cell>
          <cell r="V16">
            <v>0</v>
          </cell>
          <cell r="W16">
            <v>44253</v>
          </cell>
          <cell r="X16">
            <v>44256</v>
          </cell>
          <cell r="Y16">
            <v>44439</v>
          </cell>
          <cell r="Z16">
            <v>44530</v>
          </cell>
        </row>
        <row r="17">
          <cell r="C17">
            <v>1661</v>
          </cell>
          <cell r="D17" t="str">
            <v>19000-014-2021</v>
          </cell>
          <cell r="E17" t="str">
            <v>CONTRATACION DIRECTA</v>
          </cell>
          <cell r="F17" t="str">
            <v>PRESTACION DE SERVICIOS</v>
          </cell>
          <cell r="G17" t="str">
            <v>DEPOSITO CENTRALIZADO DE VALORES DE COLOMBIA -DECEVAL-S.A</v>
          </cell>
          <cell r="H17" t="str">
            <v>Jurídica</v>
          </cell>
          <cell r="I17" t="str">
            <v>800182091</v>
          </cell>
          <cell r="J17" t="str">
            <v>Otrosí No1: Adición y Prorroga</v>
          </cell>
          <cell r="K17">
            <v>225000000</v>
          </cell>
          <cell r="L17">
            <v>8239</v>
          </cell>
          <cell r="M17"/>
          <cell r="N17">
            <v>225000000</v>
          </cell>
          <cell r="O17">
            <v>19168</v>
          </cell>
          <cell r="P17">
            <v>225000000</v>
          </cell>
          <cell r="Q17">
            <v>44433</v>
          </cell>
          <cell r="R17" t="str">
            <v>GERENTE DE BACK OFFICE</v>
          </cell>
          <cell r="S17" t="str">
            <v>VICEPRESIDENCIA FINANCIERA</v>
          </cell>
          <cell r="T17" t="str">
            <v>Vigente</v>
          </cell>
          <cell r="U17" t="str">
            <v>OTROSI</v>
          </cell>
          <cell r="V17">
            <v>1</v>
          </cell>
          <cell r="W17">
            <v>44422</v>
          </cell>
          <cell r="X17">
            <v>44440</v>
          </cell>
          <cell r="Y17">
            <v>44530</v>
          </cell>
          <cell r="Z17">
            <v>44530</v>
          </cell>
        </row>
        <row r="18">
          <cell r="C18">
            <v>3000</v>
          </cell>
          <cell r="D18" t="str">
            <v>19000-015-2021</v>
          </cell>
          <cell r="E18" t="str">
            <v>CONTRATACION DIRECTA</v>
          </cell>
          <cell r="F18" t="str">
            <v>PRESTACION DE SERVICIOS</v>
          </cell>
          <cell r="G18" t="str">
            <v>SUAREZ BELTRAN SAS</v>
          </cell>
          <cell r="H18" t="str">
            <v>Jurídica</v>
          </cell>
          <cell r="I18">
            <v>900645161</v>
          </cell>
          <cell r="J18" t="str">
            <v xml:space="preserve">El CONTRATISTA con autonomía técnica y administrativa, se obliga con el CONTRATANTE, a prestar los servicios profesionales a fin de brindar asesoría legal y elaborar un concepto jurídico al CONTRATANTE dentro de la problemática presentada en la Invitación Pública 003-2020, adelantada por el Patrimonio Autónomo FOMAG. Lo anterior, de conformidad con la propuesta presentada por el CONTRATISTA, la cual hace parte integral del presente CONTRATO, en lo que no contravenga las disposiciones pactadas en el mismo.
ALCANCE DEL OBJETO: En el marco del objeto contractual el CONTRATISTA deberá:
1. Estudiar los aspectos de "especial complejidad" que fueron informados al CONTRATISTA durante la "mesa de trabajo" que tuvo lugar el primero (1) de marzo del dos mil veintiuno (2.021) y proferir su opinión profesional escrita, ilustrando las alternativas con las que contaría la entidad, a la luz de las reglas que resulten aplicables al proceso de selección. Para tal efecto, el CONTRATANTE habrá de remitir la información documental que se requiera.
2. Acompañar al CONTRATANTE en la formulación de las consultas jurídicas a áreas de derecho diferentes a las contractuales (laboral y de la seguridad social, societarias, etc), así como las contables o tributarias, que deban realizar a otros asesores en esas materias, teniendo en cuenta que algunos de los aspectos complejos presentados durante el curso de la invitación pública No. 003 de 2020, versan sobre tópicos que deben ser resueltos a la luz de tales disciplinas.
3. Acompañar jurídicamente al CONTRATANTE para la resolución de las situaciones de "especial complejidad" que puedan llegar a presentarse hasta la adopción de la decisión final con que se concluya la Invitación 003 de 2020, profiriendo los conceptos jurídicos que la entidad pueda llegar a requerir en adición al mencionado en el numeral 1.
4. Revisar y sugerir ajustes de naturaleza jurídica a los documentos que el CONTRATANTE proyecte para concluir el proceso de "Invitación Pública No. 003 de 2020".
5. Atender las reuniones y mesas de trabajo que sea necesario realizar para el desarrollo de la asesoría, previa concertación de horas y fechas para su atención.
6. Las demás que se requieran para honrar el objeto contractual.
PARÁGRAFO PRIMERO. - La asesoría descrita no supondrá una revisión integral y retroactiva por parte del CONTRATISTA a la totalidad de actuaciones surtidas durante el curso de la "invitación pública No. 003 de 2020", la labor se circunscribirá al desarrollo de las actividades descritas en los numerales anteriores.
PARÁGRAFO SEGUNDO. - La asesoría no se extenderá a la atención de procesos judiciales, disciplinarios o fiscales.
</v>
          </cell>
          <cell r="K18">
            <v>54057297</v>
          </cell>
          <cell r="L18">
            <v>8054</v>
          </cell>
          <cell r="M18"/>
          <cell r="N18">
            <v>54057297</v>
          </cell>
          <cell r="O18"/>
          <cell r="P18"/>
          <cell r="Q18"/>
          <cell r="R18" t="str">
            <v>DIRECTOR DE CONTRATOS</v>
          </cell>
          <cell r="S18" t="str">
            <v>VICEPRESIDENCIA JURIDICA</v>
          </cell>
          <cell r="T18" t="str">
            <v>Liquidado</v>
          </cell>
          <cell r="U18" t="str">
            <v>CONTRATO</v>
          </cell>
          <cell r="V18">
            <v>0</v>
          </cell>
          <cell r="W18">
            <v>44265</v>
          </cell>
          <cell r="X18">
            <v>44265</v>
          </cell>
          <cell r="Y18">
            <v>44325</v>
          </cell>
          <cell r="Z18">
            <v>44325</v>
          </cell>
        </row>
        <row r="19">
          <cell r="C19">
            <v>3001</v>
          </cell>
          <cell r="D19" t="str">
            <v>19000-016-2021</v>
          </cell>
          <cell r="E19" t="str">
            <v>CONTRATACION DIRECTA</v>
          </cell>
          <cell r="F19" t="str">
            <v>PRESTACION DE SERVICIOS</v>
          </cell>
          <cell r="G19" t="str">
            <v>DBNET COLOMBIA</v>
          </cell>
          <cell r="H19" t="str">
            <v>Jurídica</v>
          </cell>
          <cell r="I19" t="str">
            <v>900918004</v>
          </cell>
          <cell r="J19" t="str">
            <v>El CONTRATISTA con autonomía técnica y administrativa, se obliga con el CONTRATANTE, a prestar el servicio de arrendamiento y soporte te´cnico y funcional de la plataforma tecnolo´gica DBNET GX, la cual permitira´ convertir la presentacio´n de los Estados Financieros IFRS y Notas, en formatos con taxonomi´a XBRL (lenguaje extensible de informes de negocios) segu´n circular externa No. 038-2015 de la Superintendencia Financiera de Colombia. Lo anterior, de conformidad con la propuesta presentada por el CONTRATISTA, la cual hace parte integral del presente CONTRATO, en lo que no contravenga al presente documento.</v>
          </cell>
          <cell r="K19">
            <v>15911367</v>
          </cell>
          <cell r="L19">
            <v>8023</v>
          </cell>
          <cell r="M19"/>
          <cell r="N19">
            <v>15911367</v>
          </cell>
          <cell r="O19">
            <v>16811</v>
          </cell>
          <cell r="P19">
            <v>15911367</v>
          </cell>
          <cell r="Q19">
            <v>44305</v>
          </cell>
          <cell r="R19" t="str">
            <v>GERENTE DE CONTABLIDAD</v>
          </cell>
          <cell r="S19" t="str">
            <v>VICEPRESIDENCIA FINANCIERA</v>
          </cell>
          <cell r="T19" t="str">
            <v>Vigente</v>
          </cell>
          <cell r="U19" t="str">
            <v>CONTRATO</v>
          </cell>
          <cell r="V19">
            <v>0</v>
          </cell>
          <cell r="W19">
            <v>44285</v>
          </cell>
          <cell r="X19">
            <v>44305</v>
          </cell>
          <cell r="Y19">
            <v>44561</v>
          </cell>
          <cell r="Z19">
            <v>44561</v>
          </cell>
        </row>
        <row r="20">
          <cell r="C20">
            <v>3002</v>
          </cell>
          <cell r="D20" t="str">
            <v>19000-017-2021</v>
          </cell>
          <cell r="E20" t="str">
            <v>CONTRATACION DIRECTA</v>
          </cell>
          <cell r="F20" t="str">
            <v>ARRENDAMIENTO</v>
          </cell>
          <cell r="G20" t="str">
            <v>ROGA CONSULTORES S.A.S</v>
          </cell>
          <cell r="H20" t="str">
            <v>Jurídica</v>
          </cell>
          <cell r="I20">
            <v>901241363</v>
          </cell>
          <cell r="J20" t="str">
            <v>El ARRENDADOR se obliga con el ARRENDATARIO a Conceder el uso y goce exclusivo de la oficina 601, identificada con el Folio de Matrícula Inmobiliaria N° 50C-1175990, y de los Garajes 19, 20, 21 y 22, identificados con los Folios de Matrícula Inmobiliaria Nº 50C-1175841, 50C-1175842, 50C-1175843, 50C-1175844 respectivamente, de la Oficina de Registro de Instrumentos Públicos de Bogotá, zona centro, ubicados en la Calle 72 # 10-03 “Edificio Calle 72 Fiduciaria la Previsora”, conforme a la propuesta presentada por el ARRENDADOR del inmueble, la cual hace parte integral del presente CONTRATO.</v>
          </cell>
          <cell r="K20">
            <v>175521396</v>
          </cell>
          <cell r="L20" t="str">
            <v>8046
CF 202</v>
          </cell>
          <cell r="M20"/>
          <cell r="N20">
            <v>175521396</v>
          </cell>
          <cell r="O20">
            <v>18663</v>
          </cell>
          <cell r="P20">
            <v>146267830</v>
          </cell>
          <cell r="Q20">
            <v>44274</v>
          </cell>
          <cell r="R20" t="str">
            <v>DIRECTOR DE RECURSOS FISICOS</v>
          </cell>
          <cell r="S20" t="str">
            <v>VICEPRESIDENCIA DE DESARROLLO Y SOPORTE ORGANIZACIONAL</v>
          </cell>
          <cell r="T20" t="str">
            <v>Vigente</v>
          </cell>
          <cell r="U20" t="str">
            <v>CONTRATO</v>
          </cell>
          <cell r="V20">
            <v>0</v>
          </cell>
          <cell r="W20">
            <v>44274</v>
          </cell>
          <cell r="X20">
            <v>44277</v>
          </cell>
          <cell r="Y20">
            <v>44641</v>
          </cell>
          <cell r="Z20">
            <v>44641</v>
          </cell>
        </row>
        <row r="21">
          <cell r="C21">
            <v>3003</v>
          </cell>
          <cell r="D21" t="str">
            <v>19000-018-2021</v>
          </cell>
          <cell r="E21" t="str">
            <v>INVITACION CERRADA</v>
          </cell>
          <cell r="F21" t="str">
            <v>PRESTACION DE SERVICIOS</v>
          </cell>
          <cell r="G21" t="str">
            <v>RATSEL AUDITORIA &amp; PROTECCIÓN PATRIMONIAL SAS</v>
          </cell>
          <cell r="H21" t="str">
            <v>Jurídica</v>
          </cell>
          <cell r="I21" t="str">
            <v>901 079344</v>
          </cell>
          <cell r="J21" t="str">
            <v xml:space="preserve">El CONTRATISTA con autonomía técnica y administrativa, se obliga con el CONTRATANTE, a Prestar el servicio de diagnóstico, diseño, implementación y administración de un sistema confidencial de denuncias que permita la recepción, procesamiento, análisis y comunicación de denuncias realizadas por funcionarios, usuarios y proveedores de Fiduciaria La Previsora S.A., bajo la premisa de no retaliación, en relación con potenciales conductas fraudulentas, no éticas o cualquier otro comportamiento que pueda ser inapropiado y reportado por el denunciante. </v>
          </cell>
          <cell r="K21">
            <v>24990000</v>
          </cell>
          <cell r="L21">
            <v>8016</v>
          </cell>
          <cell r="M21"/>
          <cell r="N21">
            <v>41451116</v>
          </cell>
          <cell r="O21">
            <v>18699</v>
          </cell>
          <cell r="P21">
            <v>24990000</v>
          </cell>
          <cell r="Q21">
            <v>44291</v>
          </cell>
          <cell r="R21" t="str">
            <v>AUDITOR CORPORATIVO</v>
          </cell>
          <cell r="S21" t="str">
            <v>AUDITORIA CORPORATIVA</v>
          </cell>
          <cell r="T21" t="str">
            <v>Vigente</v>
          </cell>
          <cell r="U21" t="str">
            <v>CONTRATO</v>
          </cell>
          <cell r="V21">
            <v>0</v>
          </cell>
          <cell r="W21">
            <v>44281</v>
          </cell>
          <cell r="X21">
            <v>44292</v>
          </cell>
          <cell r="Y21">
            <v>44561</v>
          </cell>
          <cell r="Z21">
            <v>44561</v>
          </cell>
        </row>
        <row r="22">
          <cell r="C22">
            <v>3004</v>
          </cell>
          <cell r="D22" t="str">
            <v>19000-019-2021</v>
          </cell>
          <cell r="E22" t="str">
            <v>INVITACION ABIERTA</v>
          </cell>
          <cell r="F22" t="str">
            <v>PRESTACION DE SERVICIOS</v>
          </cell>
          <cell r="G22" t="str">
            <v>SOFTLINE INTERNATIONAL DE COLOMBIA S.A.S</v>
          </cell>
          <cell r="H22" t="str">
            <v>Jurídica</v>
          </cell>
          <cell r="I22">
            <v>900389156</v>
          </cell>
          <cell r="J22" t="str">
            <v xml:space="preserve">El CONTRATISTA con autonomía técnica y administrativa, se obliga con el CONTRATANTE, a suministrar el licenciamiento en modalidad de servicio de Microsoft Office requerido para cubrir las necesidades de productividad de la Entidad. </v>
          </cell>
          <cell r="K22">
            <v>1242204870.9400001</v>
          </cell>
          <cell r="L22">
            <v>8021</v>
          </cell>
          <cell r="M22"/>
          <cell r="N22">
            <v>1306355713</v>
          </cell>
          <cell r="O22">
            <v>18677</v>
          </cell>
          <cell r="P22">
            <v>1242204870.9400001</v>
          </cell>
          <cell r="Q22">
            <v>44281</v>
          </cell>
          <cell r="R22" t="str">
            <v>DIRECTOR DE INFRAESTRUCTURA</v>
          </cell>
          <cell r="S22" t="str">
            <v>VICEPRESIDENCIA DE TECNOLOGIA E INFORMACION</v>
          </cell>
          <cell r="T22" t="str">
            <v>Vigente</v>
          </cell>
          <cell r="U22" t="str">
            <v>CONTRATO</v>
          </cell>
          <cell r="V22">
            <v>0</v>
          </cell>
          <cell r="W22">
            <v>44279</v>
          </cell>
          <cell r="X22">
            <v>44281</v>
          </cell>
          <cell r="Y22">
            <v>44645</v>
          </cell>
          <cell r="Z22">
            <v>44645</v>
          </cell>
        </row>
        <row r="23">
          <cell r="C23">
            <v>3006</v>
          </cell>
          <cell r="D23" t="str">
            <v>19000-020-2021</v>
          </cell>
          <cell r="E23" t="str">
            <v>CONTRATACION DIRECTA</v>
          </cell>
          <cell r="F23" t="str">
            <v>ARRENDAMIENTO</v>
          </cell>
          <cell r="G23" t="str">
            <v xml:space="preserve">ADMINISTRACION EDIFICIO CALLE 72 FIDUCIARIA LA PREVISORA </v>
          </cell>
          <cell r="H23" t="str">
            <v>Jurídica</v>
          </cell>
          <cell r="I23" t="str">
            <v>800049556</v>
          </cell>
          <cell r="J23" t="str">
            <v>El ARRENDADOR se obliga con el ARRENDATARIO a conceder el uso y goce exclusivo de un espacio en un área determinada de las fachadas, del Edificio Calle 72 “Fiduciaria La Previsora – Propiedad Horizontal”, tanto en la fachada de la Calle 71 # 09- 92, como en la fachada de la Calle 72 # 10-03 de la ciudad de Bogotá – Colombia, en el cual se instalarán dos (2) avisos con la razón social del ARRENDATARIO. El área que se entiende para usar, es aquella que sea ocupada por los avisos y elementos que forman parte de los mismos, de acuerdo con la propuesta presentada por el ARRENDADOR, la cual hace parte integral del presente CONTRATO.</v>
          </cell>
          <cell r="K23">
            <v>26929872</v>
          </cell>
          <cell r="L23" t="str">
            <v>8049
CF 205</v>
          </cell>
          <cell r="M23"/>
          <cell r="N23">
            <v>26929872</v>
          </cell>
          <cell r="O23">
            <v>18684</v>
          </cell>
          <cell r="P23">
            <v>20197404</v>
          </cell>
          <cell r="Q23">
            <v>44284</v>
          </cell>
          <cell r="R23" t="str">
            <v>DIRECTOR DE RECURSOS FISICOS</v>
          </cell>
          <cell r="S23" t="str">
            <v>VICEPRESIDENCIA DE DESARROLLO Y SOPORTE ORGANIZACIONAL</v>
          </cell>
          <cell r="T23" t="str">
            <v>Vigente</v>
          </cell>
          <cell r="U23" t="str">
            <v>CONTRATO</v>
          </cell>
          <cell r="V23">
            <v>0</v>
          </cell>
          <cell r="W23">
            <v>44284</v>
          </cell>
          <cell r="X23">
            <v>44284</v>
          </cell>
          <cell r="Y23">
            <v>44648</v>
          </cell>
          <cell r="Z23">
            <v>44648</v>
          </cell>
        </row>
        <row r="24">
          <cell r="C24">
            <v>3005</v>
          </cell>
          <cell r="D24" t="str">
            <v>19000-021-2021</v>
          </cell>
          <cell r="E24" t="str">
            <v>CONTRATACION DIRECTA</v>
          </cell>
          <cell r="F24" t="str">
            <v>ARRENDAMIENTO</v>
          </cell>
          <cell r="G24" t="str">
            <v xml:space="preserve">MULTIMEDIX S.A. </v>
          </cell>
          <cell r="H24" t="str">
            <v>Jurídica</v>
          </cell>
          <cell r="I24">
            <v>900231150</v>
          </cell>
          <cell r="J24" t="str">
            <v xml:space="preserve">El ARRENDADOR se obliga con el ARRENDATARIO a conceder el uso y goce exclusivo la OFICINA 603, ubicada en la Calle 72 #10-03 del “Edificio Calle 72 Fiduciaria la Previsora”, identificada con el Folio de Matrícula Inmobiliaria N° 50C-1175992, de la Oficina de Registro de Instrumentos Públicos de Bogotá, zona centro; conforme a la propuesta presentada por el ARRENDADOR, la cual hace parte integral del presente CONTRATO. </v>
          </cell>
          <cell r="K24">
            <v>44594880</v>
          </cell>
          <cell r="L24" t="str">
            <v>8048
CF 204</v>
          </cell>
          <cell r="M24"/>
          <cell r="N24">
            <v>44594880</v>
          </cell>
          <cell r="O24">
            <v>18681</v>
          </cell>
          <cell r="P24">
            <v>37162400</v>
          </cell>
          <cell r="Q24">
            <v>44281</v>
          </cell>
          <cell r="R24" t="str">
            <v>DIRECTOR DE RECURSOS FISICOS</v>
          </cell>
          <cell r="S24" t="str">
            <v>VICEPRESIDENCIA DE DESARROLLO Y SOPORTE ORGANIZACIONAL</v>
          </cell>
          <cell r="T24" t="str">
            <v>Vigente</v>
          </cell>
          <cell r="U24" t="str">
            <v>CONTRATO</v>
          </cell>
          <cell r="V24">
            <v>0</v>
          </cell>
          <cell r="W24">
            <v>44281</v>
          </cell>
          <cell r="X24">
            <v>44283</v>
          </cell>
          <cell r="Y24">
            <v>44647</v>
          </cell>
          <cell r="Z24">
            <v>44647</v>
          </cell>
        </row>
        <row r="25">
          <cell r="C25">
            <v>3007</v>
          </cell>
          <cell r="D25" t="str">
            <v>19000-022-2021</v>
          </cell>
          <cell r="E25" t="str">
            <v>CONTRATACION DIRECTA</v>
          </cell>
          <cell r="F25" t="str">
            <v>ARRENDAMIENTO</v>
          </cell>
          <cell r="G25" t="str">
            <v>ROGA CONSULTORES S.A.S</v>
          </cell>
          <cell r="H25" t="str">
            <v>Jurídica</v>
          </cell>
          <cell r="I25">
            <v>901241363</v>
          </cell>
          <cell r="J25" t="str">
            <v>El ARRENDADOR se obliga con el ARRENDATARIO a conceder el uso y goce exclusivo de la oficina 602, identificada con el Folio de Matrícula Inmobiliaria N°50C-1175991 y de los Garajes 23 y 24, identificados con los Folios de Matrícula Inmobiliaria 50C-1175845 y 50C-1175846, respectivamente, de la Oficina de Registro de Instrumentos Públicos de Bogotá, zona centro, ubicados en la Calle 72 N.10-03 “Edificio Calle 72 Fiduciaria la Previsora”, conforme a la propuesta presentada por el arrendador del inmueble, la cual hace parte integral del presente CONTRATO.</v>
          </cell>
          <cell r="K25">
            <v>43071408</v>
          </cell>
          <cell r="L25" t="str">
            <v>8047
CF 203</v>
          </cell>
          <cell r="M25"/>
          <cell r="N25">
            <v>43071408</v>
          </cell>
          <cell r="O25">
            <v>18683</v>
          </cell>
          <cell r="P25">
            <v>35892840</v>
          </cell>
          <cell r="Q25">
            <v>44284</v>
          </cell>
          <cell r="R25" t="str">
            <v>DIRECTOR DE RECURSOS FISICOS</v>
          </cell>
          <cell r="S25" t="str">
            <v>VICEPRESIDENCIA DE DESARROLLO Y SOPORTE ORGANIZACIONAL</v>
          </cell>
          <cell r="T25" t="str">
            <v>Vigente</v>
          </cell>
          <cell r="U25" t="str">
            <v>CONTRATO</v>
          </cell>
          <cell r="V25">
            <v>0</v>
          </cell>
          <cell r="W25">
            <v>44281</v>
          </cell>
          <cell r="X25">
            <v>44284</v>
          </cell>
          <cell r="Y25">
            <v>44648</v>
          </cell>
          <cell r="Z25">
            <v>44648</v>
          </cell>
        </row>
        <row r="26">
          <cell r="C26">
            <v>3008</v>
          </cell>
          <cell r="D26" t="str">
            <v>19000-023-2021</v>
          </cell>
          <cell r="E26" t="str">
            <v>CONTRATACION DIRECTA</v>
          </cell>
          <cell r="F26" t="str">
            <v>ARRENDAMIENTO</v>
          </cell>
          <cell r="G26" t="str">
            <v xml:space="preserve">ADMINISTRACION EDIFICIO CALLE 72 FIDUCIARIA LA PREVISORA </v>
          </cell>
          <cell r="H26" t="str">
            <v>Jurídica</v>
          </cell>
          <cell r="I26" t="str">
            <v>800049556</v>
          </cell>
          <cell r="J26" t="str">
            <v>El ARRENDADOR se obliga con el ARRENDATARIO a conceder el uso y goce exclusivo de la Terraza del Piso 9 del “Edificio Calle 72 Fiduciaria la Previsora - Propiedad Horizontal”, ubicado en la Calle 71 No.9-92 de la ciudad de Bogotá D.C., donde se encuentra adecuado un espacio cubierto, que sirve como zona de alimentación, esparcimiento y donde se llevan a cabo algunas de las actividades propias de bienestar de los colaboradores del ARRENDATARIO.</v>
          </cell>
          <cell r="K26">
            <v>71471112</v>
          </cell>
          <cell r="L26" t="str">
            <v>8050
CF 206</v>
          </cell>
          <cell r="M26"/>
          <cell r="N26">
            <v>71471112</v>
          </cell>
          <cell r="O26">
            <v>18685</v>
          </cell>
          <cell r="P26">
            <v>53603334</v>
          </cell>
          <cell r="Q26">
            <v>44284</v>
          </cell>
          <cell r="R26" t="str">
            <v>DIRECTOR DE RECURSOS FISICOS</v>
          </cell>
          <cell r="S26" t="str">
            <v>VICEPRESIDENCIA DE DESARROLLO Y SOPORTE ORGANIZACIONAL</v>
          </cell>
          <cell r="T26" t="str">
            <v>Vigente</v>
          </cell>
          <cell r="U26" t="str">
            <v>CONTRATO</v>
          </cell>
          <cell r="V26">
            <v>0</v>
          </cell>
          <cell r="W26">
            <v>44284</v>
          </cell>
          <cell r="X26">
            <v>44284</v>
          </cell>
          <cell r="Y26">
            <v>44648</v>
          </cell>
          <cell r="Z26">
            <v>44648</v>
          </cell>
        </row>
        <row r="27">
          <cell r="C27">
            <v>3009</v>
          </cell>
          <cell r="D27" t="str">
            <v>19000-024-2021</v>
          </cell>
          <cell r="E27" t="str">
            <v>CONTRATACION DIRECTA</v>
          </cell>
          <cell r="F27" t="str">
            <v>PRESTACION DE SERVICIOS</v>
          </cell>
          <cell r="G27" t="str">
            <v>ASESOFTWARE S.A.S</v>
          </cell>
          <cell r="H27" t="str">
            <v>Jurídica</v>
          </cell>
          <cell r="I27" t="str">
            <v>800135532</v>
          </cell>
          <cell r="J27" t="str">
            <v xml:space="preserve">El CONTRATISTA con autonomía técnica y administrativa, se obliga con el CONTRATANTE, a prestar los servicios de soporte y mantenimiento sobre el licenciamiento del software Quest, con facultades para obtener las últimas versiones de este producto que se encuentren disponibles, así como las nuevas versiones de mantenimiento, los parches y documentación de los servicios licenciados por el CONTRATANTE. </v>
          </cell>
          <cell r="K27">
            <v>24092898</v>
          </cell>
          <cell r="L27">
            <v>8061</v>
          </cell>
          <cell r="M27"/>
          <cell r="N27">
            <v>24092898</v>
          </cell>
          <cell r="O27">
            <v>18700</v>
          </cell>
          <cell r="P27">
            <v>24092898</v>
          </cell>
          <cell r="Q27">
            <v>44291</v>
          </cell>
          <cell r="R27" t="str">
            <v>DIRECTOR DE INFRAESTRUCTURA</v>
          </cell>
          <cell r="S27" t="str">
            <v>VICEPRESIDENCIA DE TECNOLOGIA E INFORMACION</v>
          </cell>
          <cell r="T27" t="str">
            <v>Vigente</v>
          </cell>
          <cell r="U27" t="str">
            <v>CONTRATO</v>
          </cell>
          <cell r="V27">
            <v>0</v>
          </cell>
          <cell r="W27">
            <v>44285</v>
          </cell>
          <cell r="X27">
            <v>44291</v>
          </cell>
          <cell r="Y27">
            <v>44651</v>
          </cell>
          <cell r="Z27">
            <v>44651</v>
          </cell>
        </row>
        <row r="28">
          <cell r="C28">
            <v>3010</v>
          </cell>
          <cell r="D28" t="str">
            <v>19000-025-2021</v>
          </cell>
          <cell r="E28" t="str">
            <v>CONTRATACION DIRECTA</v>
          </cell>
          <cell r="F28" t="str">
            <v>PRESTACION DE SERVICIOS</v>
          </cell>
          <cell r="G28" t="str">
            <v>ORACLE COLOMBIA LTDA.</v>
          </cell>
          <cell r="H28" t="str">
            <v>Jurídica</v>
          </cell>
          <cell r="I28" t="str">
            <v>800103052</v>
          </cell>
          <cell r="J28" t="str">
            <v>El CONTRATISTA con autonomía técnica y administrativa, se obliga con el CONTRATANTE, a prestar el servicio de soporte y mantenimiento sobre el licenciamiento de motor de base de datos Oracle Database Enterprise Edition - Processor Perpetual. Lo anterior, de conformidad con la propuesta N° 10077367 presentada por el CONTRATISTA, la cual hace parte integral del presente CONTRATO.</v>
          </cell>
          <cell r="K28">
            <v>29472346</v>
          </cell>
          <cell r="L28">
            <v>8055</v>
          </cell>
          <cell r="M28"/>
          <cell r="N28">
            <v>29472346</v>
          </cell>
          <cell r="O28">
            <v>18749</v>
          </cell>
          <cell r="P28">
            <v>29472346</v>
          </cell>
          <cell r="Q28">
            <v>44309</v>
          </cell>
          <cell r="R28" t="str">
            <v>DIRECTOR DE PROYECTOS ESPECIALES</v>
          </cell>
          <cell r="S28" t="str">
            <v>VICEPRESIDENCIA DE TECNOLOGIA E INFORMACION</v>
          </cell>
          <cell r="T28" t="str">
            <v>Vigente</v>
          </cell>
          <cell r="U28" t="str">
            <v>CONTRATO</v>
          </cell>
          <cell r="V28">
            <v>0</v>
          </cell>
          <cell r="W28">
            <v>44306</v>
          </cell>
          <cell r="X28">
            <v>44310</v>
          </cell>
          <cell r="Y28">
            <v>44675</v>
          </cell>
          <cell r="Z28">
            <v>44675</v>
          </cell>
        </row>
        <row r="29">
          <cell r="C29">
            <v>3017</v>
          </cell>
          <cell r="D29" t="str">
            <v>19000-027-2021</v>
          </cell>
          <cell r="E29" t="str">
            <v>CONTRATACION DIRECTA</v>
          </cell>
          <cell r="F29" t="str">
            <v>PRESTACION DE SERVICIOS</v>
          </cell>
          <cell r="G29" t="str">
            <v xml:space="preserve">XPERTASOFT LTDA </v>
          </cell>
          <cell r="H29" t="str">
            <v>Jurídica</v>
          </cell>
          <cell r="I29" t="str">
            <v>900243917</v>
          </cell>
          <cell r="J29" t="str">
            <v xml:space="preserve">El CONTRATISTA con autonomía técnica y administrativa, se obliga con el CONTRATANTE, a prestar los servicios de soporte y mantenimiento del aplicativo MITRA, el cual permite realizar la integración entre el aplicativo PORFIN y la Bolsa de Valores de Colombia. Lo anterior, de conformidad con la propuesta presentada por el CONTRATISTA, la cual hace parte integral del presente CONTRATO, en lo que no contravenga al presente documento.  </v>
          </cell>
          <cell r="K29">
            <v>25900389</v>
          </cell>
          <cell r="L29">
            <v>8053</v>
          </cell>
          <cell r="M29"/>
          <cell r="N29">
            <v>25900389</v>
          </cell>
          <cell r="O29">
            <v>18777</v>
          </cell>
          <cell r="P29">
            <v>25900389</v>
          </cell>
          <cell r="Q29">
            <v>44315</v>
          </cell>
          <cell r="R29" t="str">
            <v>DIRECTOR DE SOFTWARE</v>
          </cell>
          <cell r="S29" t="str">
            <v>VICEPRESIDENCIA DE TECNOLOGIA E INFORMACION</v>
          </cell>
          <cell r="T29" t="str">
            <v>Vigente</v>
          </cell>
          <cell r="U29" t="str">
            <v>CONTRATO</v>
          </cell>
          <cell r="V29">
            <v>0</v>
          </cell>
          <cell r="W29">
            <v>44313</v>
          </cell>
          <cell r="X29">
            <v>44315</v>
          </cell>
          <cell r="Y29">
            <v>44680</v>
          </cell>
          <cell r="Z29">
            <v>44680</v>
          </cell>
        </row>
        <row r="30">
          <cell r="C30">
            <v>3016</v>
          </cell>
          <cell r="D30" t="str">
            <v>19000-028-2021</v>
          </cell>
          <cell r="E30" t="str">
            <v>CONTRATACION DIRECTA</v>
          </cell>
          <cell r="F30" t="str">
            <v>PRESTACION DE SERVICIOS</v>
          </cell>
          <cell r="G30" t="str">
            <v>ERNST &amp; YOUNG AUDIT SAS</v>
          </cell>
          <cell r="H30" t="str">
            <v>Jurídica</v>
          </cell>
          <cell r="I30">
            <v>860008890</v>
          </cell>
          <cell r="J30" t="str">
            <v xml:space="preserve">El CONTRATISTA con autonomía técnica y
administrativa, se obliga con el CONTRATANTE, a prestar sus servicios de acompañamiento continuo y asesoría en el proceso de Consolidación de Estados Financieros en el proceso de fusión de las fiduciarias; Fiducoldex, Fiduagraria y Fiduprevisora S.A. Lo anterior, de conformidad con la propuesta presentada por el CONTRATISTA, la cual hace parte integral del presente CONTRATO, en lo que no
contravenga las disposiciones pactadas en el mismo. </v>
          </cell>
          <cell r="K30">
            <v>48195000</v>
          </cell>
          <cell r="L30">
            <v>8104</v>
          </cell>
          <cell r="M30"/>
          <cell r="N30">
            <v>53788000</v>
          </cell>
          <cell r="O30">
            <v>18782</v>
          </cell>
          <cell r="P30">
            <v>48195000</v>
          </cell>
          <cell r="Q30"/>
          <cell r="R30" t="str">
            <v>GERENTE DE CONTABLIDAD</v>
          </cell>
          <cell r="S30" t="str">
            <v>VICEPRESIDENCIA FINANCIERA</v>
          </cell>
          <cell r="T30" t="str">
            <v>En Liquidación</v>
          </cell>
          <cell r="U30" t="str">
            <v>CONTRATO</v>
          </cell>
          <cell r="V30">
            <v>0</v>
          </cell>
          <cell r="W30">
            <v>44316</v>
          </cell>
          <cell r="X30">
            <v>44316</v>
          </cell>
          <cell r="Y30">
            <v>44345</v>
          </cell>
          <cell r="Z30">
            <v>44346</v>
          </cell>
        </row>
      </sheetData>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de gestión"/>
      <sheetName val="Tablero de control"/>
      <sheetName val="LISTAS"/>
      <sheetName val="NUEVA MATRIZ"/>
      <sheetName val="OTRO SI"/>
      <sheetName val="Hoja1"/>
      <sheetName val="Consolidado secop"/>
      <sheetName val="Hoja2"/>
    </sheetNames>
    <sheetDataSet>
      <sheetData sheetId="0"/>
      <sheetData sheetId="1"/>
      <sheetData sheetId="2"/>
      <sheetData sheetId="3"/>
      <sheetData sheetId="4">
        <row r="7">
          <cell r="B7" t="str">
            <v>No CONTRATO</v>
          </cell>
        </row>
      </sheetData>
      <sheetData sheetId="5"/>
      <sheetData sheetId="6"/>
      <sheetData sheetId="7"/>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Guanarita Gomez Juan Sebastian" refreshedDate="44582.484287037034" createdVersion="6" refreshedVersion="6" minRefreshableVersion="3" recordCount="170">
  <cacheSource type="worksheet">
    <worksheetSource ref="B1:E171" sheet="Hoja1"/>
  </cacheSource>
  <cacheFields count="4">
    <cacheField name="No CONTRATO" numFmtId="0">
      <sharedItems/>
    </cacheField>
    <cacheField name="MODALIDAD DE CONTRATACION" numFmtId="0">
      <sharedItems count="6">
        <s v="CONTRATACION DIRECTA"/>
        <s v="INVITACION CERRADA"/>
        <s v="INVITACION ABIERTA"/>
        <s v="TVEC"/>
        <s v="MINIMA CUANTÍA"/>
        <s v="BANCO CONVENIO" u="1"/>
      </sharedItems>
    </cacheField>
    <cacheField name="SUPERVISOR" numFmtId="0">
      <sharedItems/>
    </cacheField>
    <cacheField name="DEPENDENCIA DEL SUPERVISOR" numFmtId="0">
      <sharedItems count="17">
        <s v="VICEPRESIDENCIA JURIDICA"/>
        <s v="VICEPRESIDENCIA DE TECNOLOGIA E INFORMACION"/>
        <s v="VICEPRESIDENCIA DE DESARROLLO Y SOPORTE ORGANIZACIONAL"/>
        <s v="VICEPRESIDENCIA DE INVERSIONES "/>
        <s v="VICEPRESIDENCIA FINANCIERA"/>
        <s v="AUDITORIA CORPORATIVA"/>
        <s v="GERENCIA DE RIESGOS"/>
        <s v="VICEPRESIDENCIA DE TRANSFORMACIÓN Y ARQUITECTURA ORGANIZACIONAL"/>
        <s v="VICEPRESIDENCIA DE PLANEACION"/>
        <s v="VICEPRESIDENCIA COMERCIAL"/>
        <s v="VICEPRESIDENCIA DE NEGOCIOS FIDUCIARIOS"/>
        <s v="VICEPRESIDENCIA DE TECNOLOGIA E INFORMACION - VICEPRESIDENCIA DE DESARROLLO Y SOPORTE ORGANIZACIONAL - GERENCIA DE RIESGOS" u="1"/>
        <s v="VICEPRESIDENCIA DE ADMINISTRACION FIDUCIARIA" u="1"/>
        <s v="VICEPRESIDENCIA DE TECNOLOGIA E INFORMACION - VICEPRESIDENCIA DEL FOMAG" u="1"/>
        <s v="VICEPRESIDENCIA FINANCIERA Y VICEPRESIDENCIA DE TECNOLOGIA E INFORMACION" u="1"/>
        <s v="VICEPRESIDENCIA JURIDICA / GERENCIA DE NEGOCIOS" u="1"/>
        <s v="VICEPRESIDENCIA DE TECNOLOGIA E INFORMACION - VICEPRESIDENCIA DE DESARROLLO Y SOPORTE ORGANIZACIONAL"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70">
  <r>
    <s v="19000-002-2021"/>
    <x v="0"/>
    <s v="GERENTE JURÍDICA DE NEGOCIOS ESPECIALES, DIRECTOR DE PROCESOS JUDICIALES Y ADMINISTRATIVOS - GERENTE DE NEGOCIOS - DIRECTOR DE SOFTWARE"/>
    <x v="0"/>
  </r>
  <r>
    <s v="19000-003-2021"/>
    <x v="0"/>
    <s v="DIRECTOR DE SOFTWARE"/>
    <x v="1"/>
  </r>
  <r>
    <s v="19000-004-2021"/>
    <x v="0"/>
    <s v="DIRECTOR DE RECURSOS FISICOS"/>
    <x v="2"/>
  </r>
  <r>
    <s v="19000-005-2021"/>
    <x v="0"/>
    <s v="DIRECTOR DE RECURSOS FISICOS"/>
    <x v="2"/>
  </r>
  <r>
    <s v="19000-006-2021"/>
    <x v="0"/>
    <s v="DIRECTOR DE RECURSOS FISICOS"/>
    <x v="2"/>
  </r>
  <r>
    <s v="19000-007-2021"/>
    <x v="0"/>
    <s v="DIRECTOR DE RECURSOS FISICOS"/>
    <x v="2"/>
  </r>
  <r>
    <s v="19000-008-2021"/>
    <x v="0"/>
    <s v="DIRECTOR DE RECURSOS FISICOS"/>
    <x v="2"/>
  </r>
  <r>
    <s v="19000-009-2021"/>
    <x v="0"/>
    <s v="VICEPRESIDENTE DE INVERSIONES "/>
    <x v="3"/>
  </r>
  <r>
    <s v="19000-010-2021"/>
    <x v="0"/>
    <s v="DIRECTOR DE RECURSOS FISICOS"/>
    <x v="2"/>
  </r>
  <r>
    <s v="19000-011-2021"/>
    <x v="0"/>
    <s v="GERENTE DE BACK OFFICE"/>
    <x v="4"/>
  </r>
  <r>
    <s v="19000-012-2021"/>
    <x v="0"/>
    <s v="DIRECTOR DE INFRAESTRUCTURA"/>
    <x v="1"/>
  </r>
  <r>
    <s v="19000-013-2021"/>
    <x v="0"/>
    <s v="GERENTE DE TALENTO HUMANO"/>
    <x v="2"/>
  </r>
  <r>
    <s v="19000-014-2021"/>
    <x v="0"/>
    <s v="GERENTE DE BACK OFFICE"/>
    <x v="4"/>
  </r>
  <r>
    <s v="19000-015-2021"/>
    <x v="0"/>
    <s v="DIRECTOR DE CONTRATOS"/>
    <x v="0"/>
  </r>
  <r>
    <s v="19000-016-2021"/>
    <x v="0"/>
    <s v="GERENTE DE CONTABILIDAD"/>
    <x v="4"/>
  </r>
  <r>
    <s v="19000-017-2021"/>
    <x v="0"/>
    <s v="DIRECTOR DE RECURSOS FISICOS"/>
    <x v="2"/>
  </r>
  <r>
    <s v="19000-018-2021"/>
    <x v="1"/>
    <s v="AUDITOR CORPORATIVO"/>
    <x v="5"/>
  </r>
  <r>
    <s v="19000-019-2021"/>
    <x v="2"/>
    <s v="DIRECTOR DE INFRAESTRUCTURA"/>
    <x v="1"/>
  </r>
  <r>
    <s v="19000-020-2021"/>
    <x v="0"/>
    <s v="DIRECTOR DE RECURSOS FISICOS"/>
    <x v="2"/>
  </r>
  <r>
    <s v="19000-021-2021"/>
    <x v="0"/>
    <s v="DIRECTOR DE RECURSOS FISICOS"/>
    <x v="2"/>
  </r>
  <r>
    <s v="19000-022-2021"/>
    <x v="0"/>
    <s v="DIRECTOR DE RECURSOS FISICOS"/>
    <x v="2"/>
  </r>
  <r>
    <s v="19000-023-2021"/>
    <x v="0"/>
    <s v="DIRECTOR DE RECURSOS FISICOS"/>
    <x v="2"/>
  </r>
  <r>
    <s v="19000-024-2021"/>
    <x v="0"/>
    <s v="DIRECTOR DE INFRAESTRUCTURA"/>
    <x v="1"/>
  </r>
  <r>
    <s v="19000-025-2021"/>
    <x v="0"/>
    <s v="DIRECTOR DE PROYECTOS ESPECIALES"/>
    <x v="1"/>
  </r>
  <r>
    <s v="19000-027-2021"/>
    <x v="0"/>
    <s v="DIRECTOR DE SOFTWARE"/>
    <x v="1"/>
  </r>
  <r>
    <s v="19000-028-2021"/>
    <x v="0"/>
    <s v="GERENTE DE CONTABILIDAD"/>
    <x v="4"/>
  </r>
  <r>
    <s v="19000-029-2021"/>
    <x v="0"/>
    <s v="GERENTE DE RIESGOS"/>
    <x v="6"/>
  </r>
  <r>
    <s v="19000-031-2021"/>
    <x v="2"/>
    <s v="GERENTE DE TALENTO HUMANO"/>
    <x v="2"/>
  </r>
  <r>
    <s v="19000-033-2021"/>
    <x v="0"/>
    <s v="DIRECTOR DE SOFTWARE"/>
    <x v="1"/>
  </r>
  <r>
    <s v="19000-034-2021"/>
    <x v="0"/>
    <s v="DIRECTOR DE INFRAESTRUCTURA"/>
    <x v="1"/>
  </r>
  <r>
    <s v="19000-041-2021"/>
    <x v="0"/>
    <s v="DIRECTOR DE RECURSOS FISICOS"/>
    <x v="2"/>
  </r>
  <r>
    <s v="19000-042-2021"/>
    <x v="0"/>
    <s v="GERENCIA DE TESORERIA Y DIRECTOR DE SOFTWARE"/>
    <x v="1"/>
  </r>
  <r>
    <s v="19000-043-2021"/>
    <x v="1"/>
    <s v="GERENTE DE TALENTO HUMANO"/>
    <x v="2"/>
  </r>
  <r>
    <s v="19000-044-2021"/>
    <x v="0"/>
    <s v="DIRECTOR DE SOFTWARE"/>
    <x v="1"/>
  </r>
  <r>
    <s v="19000-045-2021"/>
    <x v="0"/>
    <s v="DIRECTOR DE RECURSOS FISICOS"/>
    <x v="2"/>
  </r>
  <r>
    <s v="19000-046-2021"/>
    <x v="0"/>
    <s v="DIRECTOR DE INFRAESTRUCTURA"/>
    <x v="1"/>
  </r>
  <r>
    <s v="19000-047-2021"/>
    <x v="0"/>
    <s v="DIRECTOR DE RECURSOS FISICOS"/>
    <x v="2"/>
  </r>
  <r>
    <s v="19000-049-2021"/>
    <x v="0"/>
    <s v="GERENTE DE TALENTO HUMANO"/>
    <x v="2"/>
  </r>
  <r>
    <s v="19000-051-2021"/>
    <x v="0"/>
    <s v="GERENTE JURIDICO"/>
    <x v="0"/>
  </r>
  <r>
    <s v="19000-052-2021"/>
    <x v="2"/>
    <s v="DIRECTOR DE RECURSOS FISICOS"/>
    <x v="2"/>
  </r>
  <r>
    <s v="19000-053-2021"/>
    <x v="0"/>
    <s v="DIRECTOR DE RECURSOS FISICOS"/>
    <x v="2"/>
  </r>
  <r>
    <s v="19000-054-2021"/>
    <x v="0"/>
    <s v="DIRECTOR DE RECURSOS FISICOS"/>
    <x v="2"/>
  </r>
  <r>
    <s v="19000-055-2021"/>
    <x v="2"/>
    <s v="DIRECTOR DE RECURSOS FISICOS"/>
    <x v="2"/>
  </r>
  <r>
    <s v="19000-056-2021"/>
    <x v="2"/>
    <s v="GERENTE DE RIESGOS"/>
    <x v="6"/>
  </r>
  <r>
    <s v="19000-057-2021"/>
    <x v="3"/>
    <s v="DIRECTOR DE SERVICIO AL CLIENTE Y COMUNICACIONES "/>
    <x v="7"/>
  </r>
  <r>
    <s v="19000-058-2021"/>
    <x v="1"/>
    <s v="DIRECTOR UNIDAD ESPECIAL DEFENSA JUDICIAL FOMAG"/>
    <x v="0"/>
  </r>
  <r>
    <s v="19000-059-2021"/>
    <x v="0"/>
    <s v="VICEPRESIDENTE DE PLANEACION"/>
    <x v="8"/>
  </r>
  <r>
    <s v="19000-060-2021"/>
    <x v="0"/>
    <s v="DIRECTOR DE SOFTWARE DIRECTORA DE PROCESOS ASISTENCIALES"/>
    <x v="1"/>
  </r>
  <r>
    <s v="19000-062-2021"/>
    <x v="0"/>
    <s v="DIRECTOR DE PROYECTOS ESPECIALES - GERENCIA DE GESTIÓN DOCUMENTAL – GERENCIA DE RIESGOS"/>
    <x v="1"/>
  </r>
  <r>
    <s v="19000-063-2021"/>
    <x v="2"/>
    <s v="DIRECTOR DE RECURSOS FISICOS"/>
    <x v="2"/>
  </r>
  <r>
    <s v="19000-064-2021"/>
    <x v="2"/>
    <s v="DIRECTOR DE RECURSOS FISICOS"/>
    <x v="2"/>
  </r>
  <r>
    <s v="19000-066-2021"/>
    <x v="0"/>
    <s v="DIRECTOR DE RECURSOS FISICOS"/>
    <x v="2"/>
  </r>
  <r>
    <s v="19000-067-2021"/>
    <x v="0"/>
    <s v="DIRECTOR DE SERVICIO AL CLIENTE Y COMUNICACIONES "/>
    <x v="7"/>
  </r>
  <r>
    <s v="19000-068-2021"/>
    <x v="0"/>
    <s v="DIRECTOR DE RECURSOS FISICOS"/>
    <x v="2"/>
  </r>
  <r>
    <s v="19000-069-2021"/>
    <x v="1"/>
    <s v="GERENTE DE TALENTO HUMANO"/>
    <x v="2"/>
  </r>
  <r>
    <s v="19000-070-2021"/>
    <x v="0"/>
    <s v="DIRECTOR DE RECURSOS FISICOS"/>
    <x v="2"/>
  </r>
  <r>
    <s v="19000-071-2021"/>
    <x v="0"/>
    <s v="DIRECTOR DE RECURSOS FISICOS"/>
    <x v="2"/>
  </r>
  <r>
    <s v="19000-072-2021"/>
    <x v="0"/>
    <s v="DIRECTOR DE RECURSOS FISICOS"/>
    <x v="2"/>
  </r>
  <r>
    <s v="19000-073-2021"/>
    <x v="0"/>
    <s v="GERENTE DE RIESGOS"/>
    <x v="6"/>
  </r>
  <r>
    <s v="19000-074-2021"/>
    <x v="0"/>
    <s v="DIRECTOR DE RECURSOS FISICOS"/>
    <x v="2"/>
  </r>
  <r>
    <s v="19000-075-2021"/>
    <x v="1"/>
    <s v="GERENTE DE TALENTO HUMANO"/>
    <x v="2"/>
  </r>
  <r>
    <s v="19000-076-2021"/>
    <x v="1"/>
    <s v="DIRECTOR DE INFRAESTRUCTURA"/>
    <x v="1"/>
  </r>
  <r>
    <s v="19000-077-2021"/>
    <x v="2"/>
    <s v="DIRECTOR DE RECURSOS FISICOS"/>
    <x v="2"/>
  </r>
  <r>
    <s v="19000-078-2021"/>
    <x v="0"/>
    <s v="DIRECTOR DE SOFTWARE - GERENTE DE TALENTO HUMANO"/>
    <x v="1"/>
  </r>
  <r>
    <s v="19000-079-2021"/>
    <x v="1"/>
    <s v="DIRECTOR DE SERVICIO AL CLIENTE Y COMUNICACIONES "/>
    <x v="7"/>
  </r>
  <r>
    <s v="19000-080-2021"/>
    <x v="0"/>
    <s v="DIRECTOR DE RECURSOS FISICOS"/>
    <x v="2"/>
  </r>
  <r>
    <s v="19000-081-2021"/>
    <x v="0"/>
    <s v="DIRECTOR DE RECURSOS FISICOS"/>
    <x v="2"/>
  </r>
  <r>
    <s v="19000-082-2021"/>
    <x v="1"/>
    <s v="GERENTE DE TALENTO HUMANO"/>
    <x v="2"/>
  </r>
  <r>
    <s v="19000-083-2021"/>
    <x v="0"/>
    <s v="DIRECTOR DE RECURSOS FISICOS"/>
    <x v="2"/>
  </r>
  <r>
    <s v="19000-084-2021"/>
    <x v="0"/>
    <s v="DIRECTOR DE RECURSOS FISICOS"/>
    <x v="2"/>
  </r>
  <r>
    <s v="19000-085-2021"/>
    <x v="0"/>
    <s v="GERENTE JURIDICO"/>
    <x v="0"/>
  </r>
  <r>
    <s v="19000-086-2021"/>
    <x v="0"/>
    <s v="GERENTE JURIDICO"/>
    <x v="0"/>
  </r>
  <r>
    <s v="19000-088-2021"/>
    <x v="0"/>
    <s v="DIRECTOR DE RECURSOS FISICOS"/>
    <x v="2"/>
  </r>
  <r>
    <s v="19000-089-2021"/>
    <x v="2"/>
    <s v="GERENTE DE GESTIÓN DOCUMENTAL"/>
    <x v="2"/>
  </r>
  <r>
    <s v="19000-090-2021"/>
    <x v="0"/>
    <s v="GERENTE COMERCIA"/>
    <x v="9"/>
  </r>
  <r>
    <s v="19000-091-2021"/>
    <x v="0"/>
    <s v="GERENTE DE RIESGOS"/>
    <x v="6"/>
  </r>
  <r>
    <s v="19000-092-2021"/>
    <x v="0"/>
    <s v="DIRECTOR DE RECURSOS FISICOS"/>
    <x v="2"/>
  </r>
  <r>
    <s v="19000-093-2021"/>
    <x v="1"/>
    <s v="DIRECTOR DE RECURSOS FISICOS"/>
    <x v="2"/>
  </r>
  <r>
    <s v="19000-094-2021"/>
    <x v="0"/>
    <s v="DIRECTOR DE RECURSOS FISICOS"/>
    <x v="2"/>
  </r>
  <r>
    <s v="19000-095-2021"/>
    <x v="0"/>
    <s v="DIRECTOR DE RECURSOS FISICOS"/>
    <x v="2"/>
  </r>
  <r>
    <s v="19000-096-2021"/>
    <x v="0"/>
    <s v="GERENTE DE TALENTO HUMANO"/>
    <x v="2"/>
  </r>
  <r>
    <s v="19000-097-2021"/>
    <x v="2"/>
    <s v="DIRECTOR DE INFRAESTRUCTURA"/>
    <x v="1"/>
  </r>
  <r>
    <s v="19000-098-2021"/>
    <x v="0"/>
    <s v="GERENTE DE RIESGOS"/>
    <x v="6"/>
  </r>
  <r>
    <s v="19000-099-2021"/>
    <x v="0"/>
    <s v="GERENTE DE BACK OFFICE"/>
    <x v="4"/>
  </r>
  <r>
    <s v="19000-100-2021"/>
    <x v="0"/>
    <s v="DIRECTOR DE SOFTWARE"/>
    <x v="1"/>
  </r>
  <r>
    <s v="19000-101-2021"/>
    <x v="0"/>
    <s v="DIRECTOR DE PROCESOS JUDICIALES Y ADMINISTRATIVOS"/>
    <x v="0"/>
  </r>
  <r>
    <s v="19000-102-2021"/>
    <x v="0"/>
    <s v="DIRECTOR DE SOFTWARE"/>
    <x v="1"/>
  </r>
  <r>
    <s v="19000-103-2021"/>
    <x v="0"/>
    <s v="DIRECTOR DE RECURSOS FISICOS"/>
    <x v="2"/>
  </r>
  <r>
    <s v="19000-104-2021"/>
    <x v="2"/>
    <s v="DIRECTOR DE RECURSOS FISICOS"/>
    <x v="2"/>
  </r>
  <r>
    <s v="19000-105-2021"/>
    <x v="0"/>
    <s v="GERENTE DE BACK OFFICE"/>
    <x v="4"/>
  </r>
  <r>
    <s v="19000-106-2021"/>
    <x v="0"/>
    <s v="GERENTE DE RIESGOS"/>
    <x v="6"/>
  </r>
  <r>
    <s v="19000-107-2021"/>
    <x v="0"/>
    <s v="DIRECTOR DE RECURSOS FISICOS"/>
    <x v="2"/>
  </r>
  <r>
    <s v="19000-108-2021"/>
    <x v="0"/>
    <s v="DIRECTOR DE RECURSOS FISICOS"/>
    <x v="2"/>
  </r>
  <r>
    <s v="19000-109-2021"/>
    <x v="0"/>
    <s v="GERENTE DE BACK OFFICE"/>
    <x v="4"/>
  </r>
  <r>
    <s v="19000-110-2021"/>
    <x v="0"/>
    <s v="DIRECTOR DE RECURSOS FISICOS"/>
    <x v="2"/>
  </r>
  <r>
    <s v="19000-111-2021"/>
    <x v="0"/>
    <s v="DIRECTOR DE RECURSOS FISICOS"/>
    <x v="2"/>
  </r>
  <r>
    <s v="19000-112-2021"/>
    <x v="0"/>
    <s v="DIRECTOR DE RECURSOS FISICOS"/>
    <x v="2"/>
  </r>
  <r>
    <s v="19000-113-2021"/>
    <x v="0"/>
    <s v="DIRECTOR DE RECURSOS FISICOS"/>
    <x v="2"/>
  </r>
  <r>
    <s v="19000-114-2021"/>
    <x v="0"/>
    <s v="DIRECTOR DE RECURSOS FISICOS"/>
    <x v="2"/>
  </r>
  <r>
    <s v="19000-115-2021"/>
    <x v="2"/>
    <s v="DIRECTOR UNIDAD ESPECIAL DEFENSA JUDICIAL FOMAG / DIRECTOR DE PROCESOS JUDICIALES Y ADMINISTRATIVOS / DIRECOTR PA FONECA"/>
    <x v="0"/>
  </r>
  <r>
    <s v="19000-116-2021"/>
    <x v="0"/>
    <s v="GERENTE DE CONTABILIDAD"/>
    <x v="4"/>
  </r>
  <r>
    <s v="19000-117-2021"/>
    <x v="0"/>
    <s v="DIRECTOR DE RECURSOS FISICOS"/>
    <x v="2"/>
  </r>
  <r>
    <s v="19000-118-2021"/>
    <x v="0"/>
    <s v="GERENTE DE TALENTO HUMANO"/>
    <x v="2"/>
  </r>
  <r>
    <s v="19000-119-2021"/>
    <x v="1"/>
    <s v="DIRECTOR DE RECURSOS FISICOS"/>
    <x v="2"/>
  </r>
  <r>
    <s v="OC-001-2021"/>
    <x v="3"/>
    <s v="DIRECTOR DE RECURSOS FISICOS"/>
    <x v="2"/>
  </r>
  <r>
    <s v="OC-003-2021"/>
    <x v="3"/>
    <s v="DIRECTOR DE RECURSOS FISICOS"/>
    <x v="2"/>
  </r>
  <r>
    <s v="OC-004-2021"/>
    <x v="3"/>
    <s v="DIRECTOR DE RECURSOS FISICOS"/>
    <x v="2"/>
  </r>
  <r>
    <s v="OC-005-2021"/>
    <x v="3"/>
    <s v="DIRECTOR DE RECURSOS FISICOS"/>
    <x v="2"/>
  </r>
  <r>
    <s v="OC-006-2021"/>
    <x v="3"/>
    <s v="DIRECTOR DE RECURSOS FISICOS"/>
    <x v="2"/>
  </r>
  <r>
    <s v="OC-007-2021"/>
    <x v="3"/>
    <s v="DIRECTOR DE RECURSOS FISICOS"/>
    <x v="2"/>
  </r>
  <r>
    <s v="OC-008-2021"/>
    <x v="3"/>
    <s v="DIRECTOR DE RECURSOS FISICOS"/>
    <x v="2"/>
  </r>
  <r>
    <s v="OC-009-2021"/>
    <x v="3"/>
    <s v="DIRECTOR DE RECURSOS FISICOS"/>
    <x v="2"/>
  </r>
  <r>
    <s v="OC-010-2021"/>
    <x v="3"/>
    <s v="DIRECTOR DE RECURSOS FISICOS"/>
    <x v="2"/>
  </r>
  <r>
    <s v="OC-011-2021"/>
    <x v="3"/>
    <s v="DIRECTOR DE RECURSOS FISICOS"/>
    <x v="2"/>
  </r>
  <r>
    <s v="OS-001-2021"/>
    <x v="0"/>
    <s v="GERENTE JURIDICO"/>
    <x v="0"/>
  </r>
  <r>
    <s v="OS-003-2021"/>
    <x v="0"/>
    <s v="DIRECTOR DE PROYECTOS ESPECIALES"/>
    <x v="1"/>
  </r>
  <r>
    <s v="OS-004-2021"/>
    <x v="0"/>
    <s v="DIRECTOR DE PROCESOS JUDICIALES Y ADMINISTRATIVOS"/>
    <x v="0"/>
  </r>
  <r>
    <s v="OS-005-2021"/>
    <x v="0"/>
    <s v="DIRECTOR DE CONTRATOS"/>
    <x v="0"/>
  </r>
  <r>
    <s v="OS-006-2021"/>
    <x v="0"/>
    <s v="GERENTE DE BACK OFFICE"/>
    <x v="4"/>
  </r>
  <r>
    <s v="OS-008-2021"/>
    <x v="1"/>
    <s v="GERENTE DE SERVICIO AL CLIENTE"/>
    <x v="7"/>
  </r>
  <r>
    <s v="OS-009-2021"/>
    <x v="0"/>
    <s v="DIRECTOR DE SISTEMAS DE GESTION"/>
    <x v="8"/>
  </r>
  <r>
    <s v="OS-010-2021"/>
    <x v="0"/>
    <s v="DIRECTOR DE PROCESOS JUDICIALES Y ADMINISTRATIVOS"/>
    <x v="0"/>
  </r>
  <r>
    <s v="OS-011-2021"/>
    <x v="0"/>
    <s v="DIRECTOR DE SISTEMAS DE GESTION / DIRECTOR DE RECURSOS FISICOS"/>
    <x v="8"/>
  </r>
  <r>
    <s v="OS-012-2021"/>
    <x v="0"/>
    <s v="DIRECTORA DE LIQUIDACIONES"/>
    <x v="10"/>
  </r>
  <r>
    <s v="OS-013-2021"/>
    <x v="0"/>
    <s v="GERENTE DE BACK OFFICE"/>
    <x v="4"/>
  </r>
  <r>
    <s v="OS-014-2021"/>
    <x v="0"/>
    <s v="DIRECTOR DE SISTEMAS DE GESTION"/>
    <x v="8"/>
  </r>
  <r>
    <s v="OS-015-2021"/>
    <x v="0"/>
    <s v="DIRECTOR DE SISTEMAS DE GESTION"/>
    <x v="8"/>
  </r>
  <r>
    <s v="OS-016-2021"/>
    <x v="0"/>
    <s v="GERENTE DE RIESGOS"/>
    <x v="6"/>
  </r>
  <r>
    <s v="OS-017-2021"/>
    <x v="0"/>
    <s v="VICEPRESIDENTE COMERCIAL"/>
    <x v="9"/>
  </r>
  <r>
    <s v="OS-018-2021"/>
    <x v="0"/>
    <s v="DIRECTOR DE SOFTWARE"/>
    <x v="1"/>
  </r>
  <r>
    <s v="OS-019-2021"/>
    <x v="0"/>
    <s v="DIRECTOR DE SOFTWARE"/>
    <x v="1"/>
  </r>
  <r>
    <s v="OS-020-2021"/>
    <x v="0"/>
    <s v="DIRECTOR DE SOFTWARE"/>
    <x v="1"/>
  </r>
  <r>
    <s v="OS-022-2021"/>
    <x v="0"/>
    <s v="GERENTE DE BACK OFFICE"/>
    <x v="4"/>
  </r>
  <r>
    <s v="OS-023-2021"/>
    <x v="0"/>
    <s v="GERENTE DE BACK OFFICE"/>
    <x v="4"/>
  </r>
  <r>
    <s v="OS-024-2021"/>
    <x v="0"/>
    <s v="GERENTE DE NEGOCIOS ESPECIALES"/>
    <x v="0"/>
  </r>
  <r>
    <s v="OS-025-2021"/>
    <x v="0"/>
    <s v="GERENTE DE CONTABILIDAD"/>
    <x v="4"/>
  </r>
  <r>
    <s v="OS-026-2021"/>
    <x v="0"/>
    <s v="DIRECTOR DE SISTEMAS DE GESTION"/>
    <x v="8"/>
  </r>
  <r>
    <s v="Caso 1192"/>
    <x v="4"/>
    <s v="VNF - Gerencia de Negocios"/>
    <x v="10"/>
  </r>
  <r>
    <s v="Caso 1601"/>
    <x v="4"/>
    <s v="Vicepresidencia Comercial"/>
    <x v="9"/>
  </r>
  <r>
    <s v="Caso 1176"/>
    <x v="4"/>
    <s v="Vicepresidencia Comercial"/>
    <x v="9"/>
  </r>
  <r>
    <s v="Caso 1740"/>
    <x v="4"/>
    <s v="Vicepresidencia Comercial"/>
    <x v="9"/>
  </r>
  <r>
    <s v="Caso 1742"/>
    <x v="4"/>
    <s v="Vicepresidencia Comercial"/>
    <x v="9"/>
  </r>
  <r>
    <s v="Caso 1248"/>
    <x v="4"/>
    <s v="Gerencia de Talento Humano"/>
    <x v="2"/>
  </r>
  <r>
    <s v="Caso 1336"/>
    <x v="4"/>
    <s v="Gerencia de Talento Humano"/>
    <x v="2"/>
  </r>
  <r>
    <s v="Caso 1289"/>
    <x v="4"/>
    <s v="Gerencia de Talento Humano"/>
    <x v="2"/>
  </r>
  <r>
    <s v="Caso 1613"/>
    <x v="4"/>
    <s v="Gerencia de Talento Humano"/>
    <x v="2"/>
  </r>
  <r>
    <s v="Caso 1350"/>
    <x v="4"/>
    <s v="Gerencia de Talento Humano"/>
    <x v="2"/>
  </r>
  <r>
    <s v="Caso 1690"/>
    <x v="4"/>
    <s v="Gerencia de Talento Humano"/>
    <x v="2"/>
  </r>
  <r>
    <s v="Caso 1148"/>
    <x v="4"/>
    <s v="Dirección de Recursos Fisicos"/>
    <x v="2"/>
  </r>
  <r>
    <s v="CASO 1604"/>
    <x v="4"/>
    <s v="Dirección de Recursos Fisicos"/>
    <x v="2"/>
  </r>
  <r>
    <s v="Caso 1314"/>
    <x v="4"/>
    <s v="Dirección de Recursos Fisicos"/>
    <x v="2"/>
  </r>
  <r>
    <s v="Caso 1381"/>
    <x v="4"/>
    <s v="Dirección de Recursos Fisicos"/>
    <x v="2"/>
  </r>
  <r>
    <s v="Caso 1254"/>
    <x v="4"/>
    <s v="Dirección de Recursos Fisicos"/>
    <x v="2"/>
  </r>
  <r>
    <s v="Caso 1566"/>
    <x v="4"/>
    <s v="Dirección de Recursos Fisicos"/>
    <x v="2"/>
  </r>
  <r>
    <s v="Caso 1758"/>
    <x v="4"/>
    <s v="Dirección de Recursos Fisicos"/>
    <x v="2"/>
  </r>
  <r>
    <s v="Caso 1436"/>
    <x v="4"/>
    <s v="Dirección de Recursos Fisicos"/>
    <x v="2"/>
  </r>
  <r>
    <s v="Caso 1388"/>
    <x v="4"/>
    <s v="Dirección de Recursos Fisicos"/>
    <x v="2"/>
  </r>
  <r>
    <s v="Caso 1337"/>
    <x v="4"/>
    <s v="Dirección de Recursos Fisicos"/>
    <x v="2"/>
  </r>
  <r>
    <s v="Caso 1387"/>
    <x v="4"/>
    <s v="Dirección de Recursos Fisicos"/>
    <x v="2"/>
  </r>
  <r>
    <s v="Caso 1388"/>
    <x v="4"/>
    <s v="Dirección de Recursos Fisicos"/>
    <x v="2"/>
  </r>
  <r>
    <s v="Caso 1700"/>
    <x v="4"/>
    <s v="Dirección de Recursos Fisicos"/>
    <x v="2"/>
  </r>
  <r>
    <s v="Caso 1520"/>
    <x v="4"/>
    <s v="Dirección de Recursos Fisicos"/>
    <x v="2"/>
  </r>
  <r>
    <s v="Caso 1519"/>
    <x v="4"/>
    <s v="Dirección de Recursos Fisicos"/>
    <x v="2"/>
  </r>
  <r>
    <s v="Caso 1556"/>
    <x v="4"/>
    <s v="Dirección de Recursos Fisicos"/>
    <x v="2"/>
  </r>
  <r>
    <s v="Caso 1630"/>
    <x v="4"/>
    <s v="Dirección de Recursos Fisicos"/>
    <x v="2"/>
  </r>
  <r>
    <s v="Caso 1600"/>
    <x v="4"/>
    <s v="Dirección de Recursos Fisicos"/>
    <x v="2"/>
  </r>
  <r>
    <s v="CASO 1605"/>
    <x v="4"/>
    <s v="Dirección de Recursos Fisicos"/>
    <x v="2"/>
  </r>
  <r>
    <s v="Caso 1353"/>
    <x v="4"/>
    <s v="Vicepresidencia de Tecnologia e Informacion"/>
    <x v="1"/>
  </r>
  <r>
    <s v="Caso 1618"/>
    <x v="4"/>
    <s v="Vicepresidencia de Tecnologia e Informacion"/>
    <x v="1"/>
  </r>
  <r>
    <s v="Caso 1307"/>
    <x v="4"/>
    <s v="Vicepresidencia de trasnformación y aquitectura organizacional"/>
    <x v="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34"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7">
  <location ref="A3:G16" firstHeaderRow="1" firstDataRow="2" firstDataCol="1"/>
  <pivotFields count="4">
    <pivotField showAll="0"/>
    <pivotField axis="axisCol" dataField="1" showAll="0">
      <items count="7">
        <item m="1" x="5"/>
        <item x="0"/>
        <item x="2"/>
        <item x="1"/>
        <item x="4"/>
        <item x="3"/>
        <item t="default"/>
      </items>
    </pivotField>
    <pivotField showAll="0"/>
    <pivotField axis="axisRow" showAll="0">
      <items count="18">
        <item x="5"/>
        <item x="6"/>
        <item x="9"/>
        <item m="1" x="12"/>
        <item x="2"/>
        <item x="3"/>
        <item x="10"/>
        <item x="8"/>
        <item x="1"/>
        <item m="1" x="16"/>
        <item m="1" x="11"/>
        <item m="1" x="13"/>
        <item x="7"/>
        <item x="4"/>
        <item m="1" x="14"/>
        <item x="0"/>
        <item m="1" x="15"/>
        <item t="default"/>
      </items>
    </pivotField>
  </pivotFields>
  <rowFields count="1">
    <field x="3"/>
  </rowFields>
  <rowItems count="12">
    <i>
      <x/>
    </i>
    <i>
      <x v="1"/>
    </i>
    <i>
      <x v="2"/>
    </i>
    <i>
      <x v="4"/>
    </i>
    <i>
      <x v="5"/>
    </i>
    <i>
      <x v="6"/>
    </i>
    <i>
      <x v="7"/>
    </i>
    <i>
      <x v="8"/>
    </i>
    <i>
      <x v="12"/>
    </i>
    <i>
      <x v="13"/>
    </i>
    <i>
      <x v="15"/>
    </i>
    <i t="grand">
      <x/>
    </i>
  </rowItems>
  <colFields count="1">
    <field x="1"/>
  </colFields>
  <colItems count="6">
    <i>
      <x v="1"/>
    </i>
    <i>
      <x v="2"/>
    </i>
    <i>
      <x v="3"/>
    </i>
    <i>
      <x v="4"/>
    </i>
    <i>
      <x v="5"/>
    </i>
    <i t="grand">
      <x/>
    </i>
  </colItems>
  <dataFields count="1">
    <dataField name="Cuenta de MODALIDAD DE CONTRATACION"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mgomez@fiduprevisora.com.co" TargetMode="External"/><Relationship Id="rId18" Type="http://schemas.openxmlformats.org/officeDocument/2006/relationships/hyperlink" Target="mailto:jplazas@fiduprevisora.com.co" TargetMode="External"/><Relationship Id="rId26" Type="http://schemas.openxmlformats.org/officeDocument/2006/relationships/hyperlink" Target="mailto:jplazas@fiduprevisora.com.co" TargetMode="External"/><Relationship Id="rId39" Type="http://schemas.openxmlformats.org/officeDocument/2006/relationships/hyperlink" Target="mailto:lpgarzon@fiduprevisora.com.co" TargetMode="External"/><Relationship Id="rId21" Type="http://schemas.openxmlformats.org/officeDocument/2006/relationships/hyperlink" Target="mailto:jplazas@fiduprevisora.com.co" TargetMode="External"/><Relationship Id="rId34" Type="http://schemas.openxmlformats.org/officeDocument/2006/relationships/hyperlink" Target="mailto:jalea@fiduprevisora.com.co" TargetMode="External"/><Relationship Id="rId42" Type="http://schemas.openxmlformats.org/officeDocument/2006/relationships/hyperlink" Target="mailto:lgordillo@fiduprevisora.com.co" TargetMode="External"/><Relationship Id="rId47" Type="http://schemas.openxmlformats.org/officeDocument/2006/relationships/drawing" Target="../drawings/drawing1.xml"/><Relationship Id="rId7" Type="http://schemas.openxmlformats.org/officeDocument/2006/relationships/hyperlink" Target="mailto:emsanchez@fiduprevisora.com.co" TargetMode="External"/><Relationship Id="rId2" Type="http://schemas.openxmlformats.org/officeDocument/2006/relationships/hyperlink" Target="mailto:djaimes@fiduprevisora.com.co" TargetMode="External"/><Relationship Id="rId16" Type="http://schemas.openxmlformats.org/officeDocument/2006/relationships/hyperlink" Target="mailto:mgomez@fiduprevisora.com.co" TargetMode="External"/><Relationship Id="rId29" Type="http://schemas.openxmlformats.org/officeDocument/2006/relationships/hyperlink" Target="mailto:jbarrera@fiduprevisora.com.co" TargetMode="External"/><Relationship Id="rId11" Type="http://schemas.openxmlformats.org/officeDocument/2006/relationships/hyperlink" Target="mailto:mgomez@fiduprevisora.com.co" TargetMode="External"/><Relationship Id="rId24" Type="http://schemas.openxmlformats.org/officeDocument/2006/relationships/hyperlink" Target="mailto:jbarrera@fiduprevisora.com.co" TargetMode="External"/><Relationship Id="rId32" Type="http://schemas.openxmlformats.org/officeDocument/2006/relationships/hyperlink" Target="mailto:jalea@fiduprevisora.com.co" TargetMode="External"/><Relationship Id="rId37" Type="http://schemas.openxmlformats.org/officeDocument/2006/relationships/hyperlink" Target="mailto:jbarrera@fiduprevisora.com.co" TargetMode="External"/><Relationship Id="rId40" Type="http://schemas.openxmlformats.org/officeDocument/2006/relationships/hyperlink" Target="mailto:lpgarzon@fiduprevisora.com.co" TargetMode="External"/><Relationship Id="rId45" Type="http://schemas.openxmlformats.org/officeDocument/2006/relationships/hyperlink" Target="mailto:lpgarzon@fiduprevisora.com.co" TargetMode="External"/><Relationship Id="rId5" Type="http://schemas.openxmlformats.org/officeDocument/2006/relationships/hyperlink" Target="mailto:mjforero@fiduprevisora.com.co" TargetMode="External"/><Relationship Id="rId15" Type="http://schemas.openxmlformats.org/officeDocument/2006/relationships/hyperlink" Target="mailto:mgomez@fiduprevisora.com.co" TargetMode="External"/><Relationship Id="rId23" Type="http://schemas.openxmlformats.org/officeDocument/2006/relationships/hyperlink" Target="mailto:jplazas@fiduprevisora.com.co" TargetMode="External"/><Relationship Id="rId28" Type="http://schemas.openxmlformats.org/officeDocument/2006/relationships/hyperlink" Target="mailto:lgordillo@fiduprevisora.com.co" TargetMode="External"/><Relationship Id="rId36" Type="http://schemas.openxmlformats.org/officeDocument/2006/relationships/hyperlink" Target="mailto:jalea@fiduprevisora.com.co" TargetMode="External"/><Relationship Id="rId49" Type="http://schemas.openxmlformats.org/officeDocument/2006/relationships/comments" Target="../comments1.xml"/><Relationship Id="rId10" Type="http://schemas.openxmlformats.org/officeDocument/2006/relationships/hyperlink" Target="mailto:mgomez@fiduprevisora.com.co" TargetMode="External"/><Relationship Id="rId19" Type="http://schemas.openxmlformats.org/officeDocument/2006/relationships/hyperlink" Target="mailto:jplazas@fiduprevisora.com.co" TargetMode="External"/><Relationship Id="rId31" Type="http://schemas.openxmlformats.org/officeDocument/2006/relationships/hyperlink" Target="mailto:jalea@fiduprevisora.com.co" TargetMode="External"/><Relationship Id="rId44" Type="http://schemas.openxmlformats.org/officeDocument/2006/relationships/hyperlink" Target="mailto:emsanchez@fiduprevisora.com.co" TargetMode="External"/><Relationship Id="rId4" Type="http://schemas.openxmlformats.org/officeDocument/2006/relationships/hyperlink" Target="mailto:lgordillo@fiduprevisora.com.co" TargetMode="External"/><Relationship Id="rId9" Type="http://schemas.openxmlformats.org/officeDocument/2006/relationships/hyperlink" Target="mailto:emsanchez@fiduprevisora.com.co" TargetMode="External"/><Relationship Id="rId14" Type="http://schemas.openxmlformats.org/officeDocument/2006/relationships/hyperlink" Target="mailto:mgomez@fiduprevisora.com.co" TargetMode="External"/><Relationship Id="rId22" Type="http://schemas.openxmlformats.org/officeDocument/2006/relationships/hyperlink" Target="mailto:jplazas@fiduprevisora.com.co" TargetMode="External"/><Relationship Id="rId27" Type="http://schemas.openxmlformats.org/officeDocument/2006/relationships/hyperlink" Target="mailto:lgordillo@fiduprevisora.com.co" TargetMode="External"/><Relationship Id="rId30" Type="http://schemas.openxmlformats.org/officeDocument/2006/relationships/hyperlink" Target="mailto:jalea@fiduprevisora.com.co" TargetMode="External"/><Relationship Id="rId35" Type="http://schemas.openxmlformats.org/officeDocument/2006/relationships/hyperlink" Target="mailto:jalea@fiduprevisora.com.co" TargetMode="External"/><Relationship Id="rId43" Type="http://schemas.openxmlformats.org/officeDocument/2006/relationships/hyperlink" Target="mailto:mjforero@fiduprevisora.com.co" TargetMode="External"/><Relationship Id="rId48" Type="http://schemas.openxmlformats.org/officeDocument/2006/relationships/vmlDrawing" Target="../drawings/vmlDrawing1.vml"/><Relationship Id="rId8" Type="http://schemas.openxmlformats.org/officeDocument/2006/relationships/hyperlink" Target="mailto:emsanchez@fiduprevisora.com.co" TargetMode="External"/><Relationship Id="rId3" Type="http://schemas.openxmlformats.org/officeDocument/2006/relationships/hyperlink" Target="mailto:mmateus@fiduprevisora.com.co" TargetMode="External"/><Relationship Id="rId12" Type="http://schemas.openxmlformats.org/officeDocument/2006/relationships/hyperlink" Target="mailto:mgomez@fiduprevisora.com.co" TargetMode="External"/><Relationship Id="rId17" Type="http://schemas.openxmlformats.org/officeDocument/2006/relationships/hyperlink" Target="mailto:jplazas@fiduprevisora.com.co" TargetMode="External"/><Relationship Id="rId25" Type="http://schemas.openxmlformats.org/officeDocument/2006/relationships/hyperlink" Target="mailto:jbarrera@fiduprevisora.com.co" TargetMode="External"/><Relationship Id="rId33" Type="http://schemas.openxmlformats.org/officeDocument/2006/relationships/hyperlink" Target="mailto:jalea@fiduprevisora.com.co" TargetMode="External"/><Relationship Id="rId38" Type="http://schemas.openxmlformats.org/officeDocument/2006/relationships/hyperlink" Target="mailto:lpgarzon@fiduprevisora.com.co" TargetMode="External"/><Relationship Id="rId46" Type="http://schemas.openxmlformats.org/officeDocument/2006/relationships/printerSettings" Target="../printerSettings/printerSettings1.bin"/><Relationship Id="rId20" Type="http://schemas.openxmlformats.org/officeDocument/2006/relationships/hyperlink" Target="mailto:jbarrera@fiduprevisora.com.co" TargetMode="External"/><Relationship Id="rId41" Type="http://schemas.openxmlformats.org/officeDocument/2006/relationships/hyperlink" Target="mailto:mgomez@fiduprevisora.com.co" TargetMode="External"/><Relationship Id="rId1" Type="http://schemas.openxmlformats.org/officeDocument/2006/relationships/hyperlink" Target="mailto:mmanosalva@fiduprevisora.com.co" TargetMode="External"/><Relationship Id="rId6" Type="http://schemas.openxmlformats.org/officeDocument/2006/relationships/hyperlink" Target="mailto:emsanchez@fiduprevisora.com.co" TargetMode="Externa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Y314"/>
  <sheetViews>
    <sheetView showGridLines="0" tabSelected="1" view="pageBreakPreview" topLeftCell="B150" zoomScale="70" zoomScaleNormal="70" zoomScaleSheetLayoutView="70" zoomScalePageLayoutView="10" workbookViewId="0">
      <selection activeCell="E26" sqref="E26:E178"/>
    </sheetView>
  </sheetViews>
  <sheetFormatPr baseColWidth="10" defaultColWidth="10.85546875" defaultRowHeight="18.75" x14ac:dyDescent="0.3"/>
  <cols>
    <col min="1" max="1" width="12.85546875" style="3" hidden="1" customWidth="1"/>
    <col min="2" max="2" width="46.7109375" style="3" customWidth="1"/>
    <col min="3" max="3" width="72" style="3" customWidth="1"/>
    <col min="4" max="5" width="21" style="3" customWidth="1"/>
    <col min="6" max="6" width="17.28515625" style="113" customWidth="1"/>
    <col min="7" max="7" width="17.42578125" style="3" customWidth="1"/>
    <col min="8" max="8" width="27.28515625" style="3" customWidth="1"/>
    <col min="9" max="9" width="21.5703125" style="3" customWidth="1"/>
    <col min="10" max="10" width="27.5703125" style="3" customWidth="1"/>
    <col min="11" max="11" width="26.7109375" style="3" customWidth="1"/>
    <col min="12" max="12" width="20.42578125" style="3" customWidth="1"/>
    <col min="13" max="13" width="16.7109375" style="3" customWidth="1"/>
    <col min="14" max="14" width="42" style="3" customWidth="1"/>
    <col min="15" max="17" width="22.5703125" style="54" customWidth="1"/>
    <col min="18" max="18" width="21.140625" style="54" customWidth="1"/>
    <col min="19" max="19" width="15.5703125" style="59" customWidth="1"/>
    <col min="20" max="20" width="22.140625" style="59" customWidth="1"/>
    <col min="21" max="21" width="25.42578125" style="55" customWidth="1"/>
    <col min="22" max="22" width="50.7109375" style="55" customWidth="1"/>
    <col min="23" max="23" width="43.28515625" style="3" hidden="1" customWidth="1"/>
    <col min="24" max="24" width="62" style="3" hidden="1" customWidth="1"/>
    <col min="25" max="25" width="62" style="3" customWidth="1"/>
    <col min="26" max="16384" width="10.85546875" style="3"/>
  </cols>
  <sheetData>
    <row r="1" spans="2:23" ht="18.75" customHeight="1" x14ac:dyDescent="0.3">
      <c r="B1" s="80"/>
      <c r="C1" s="238" t="s">
        <v>0</v>
      </c>
      <c r="D1" s="238"/>
      <c r="E1" s="238"/>
      <c r="F1" s="238"/>
      <c r="G1" s="238"/>
      <c r="H1" s="238"/>
      <c r="I1" s="238"/>
      <c r="J1" s="238"/>
      <c r="K1" s="238"/>
      <c r="L1" s="238"/>
      <c r="M1" s="238"/>
      <c r="N1" s="238"/>
      <c r="O1" s="83"/>
      <c r="P1" s="83"/>
      <c r="Q1" s="83"/>
      <c r="R1" s="83"/>
      <c r="S1" s="83"/>
      <c r="T1" s="83"/>
      <c r="U1" s="84"/>
      <c r="V1" s="84"/>
      <c r="W1" s="85"/>
    </row>
    <row r="2" spans="2:23" x14ac:dyDescent="0.3">
      <c r="B2" s="81"/>
      <c r="C2" s="238"/>
      <c r="D2" s="238"/>
      <c r="E2" s="238"/>
      <c r="F2" s="238"/>
      <c r="G2" s="238"/>
      <c r="H2" s="238"/>
      <c r="I2" s="238"/>
      <c r="J2" s="238"/>
      <c r="K2" s="238"/>
      <c r="L2" s="238"/>
      <c r="M2" s="238"/>
      <c r="N2" s="238"/>
      <c r="O2" s="86"/>
      <c r="P2" s="86"/>
      <c r="Q2" s="86"/>
      <c r="R2" s="86"/>
      <c r="S2" s="86"/>
      <c r="T2" s="86"/>
      <c r="U2" s="87"/>
      <c r="V2" s="87"/>
      <c r="W2" s="88"/>
    </row>
    <row r="3" spans="2:23" x14ac:dyDescent="0.3">
      <c r="B3" s="81"/>
      <c r="C3" s="238"/>
      <c r="D3" s="238"/>
      <c r="E3" s="238"/>
      <c r="F3" s="238"/>
      <c r="G3" s="238"/>
      <c r="H3" s="238"/>
      <c r="I3" s="238"/>
      <c r="J3" s="238"/>
      <c r="K3" s="238"/>
      <c r="L3" s="238"/>
      <c r="M3" s="238"/>
      <c r="N3" s="238"/>
      <c r="O3" s="86"/>
      <c r="P3" s="86"/>
      <c r="Q3" s="86"/>
      <c r="R3" s="86"/>
      <c r="S3" s="86"/>
      <c r="T3" s="86"/>
      <c r="U3" s="87"/>
      <c r="V3" s="87"/>
      <c r="W3" s="88"/>
    </row>
    <row r="4" spans="2:23" x14ac:dyDescent="0.3">
      <c r="B4" s="82"/>
      <c r="C4" s="238"/>
      <c r="D4" s="238"/>
      <c r="E4" s="238"/>
      <c r="F4" s="238"/>
      <c r="G4" s="238"/>
      <c r="H4" s="238"/>
      <c r="I4" s="238"/>
      <c r="J4" s="238"/>
      <c r="K4" s="238"/>
      <c r="L4" s="238"/>
      <c r="M4" s="238"/>
      <c r="N4" s="238"/>
      <c r="O4" s="89"/>
      <c r="P4" s="89"/>
      <c r="Q4" s="89"/>
      <c r="R4" s="89"/>
      <c r="S4" s="89"/>
      <c r="T4" s="89"/>
      <c r="U4" s="90"/>
      <c r="V4" s="90"/>
      <c r="W4" s="91"/>
    </row>
    <row r="5" spans="2:23" x14ac:dyDescent="0.3">
      <c r="B5" s="246" t="s">
        <v>1</v>
      </c>
      <c r="C5" s="246"/>
    </row>
    <row r="6" spans="2:23" ht="19.5" thickBot="1" x14ac:dyDescent="0.35">
      <c r="B6" s="243"/>
      <c r="C6" s="243"/>
    </row>
    <row r="7" spans="2:23" x14ac:dyDescent="0.3">
      <c r="B7" s="20" t="s">
        <v>2</v>
      </c>
      <c r="C7" s="24" t="s">
        <v>3</v>
      </c>
      <c r="G7" s="247" t="s">
        <v>4</v>
      </c>
      <c r="H7" s="248"/>
      <c r="I7" s="248"/>
      <c r="J7" s="248"/>
      <c r="K7" s="249"/>
    </row>
    <row r="8" spans="2:23" x14ac:dyDescent="0.3">
      <c r="B8" s="21" t="s">
        <v>5</v>
      </c>
      <c r="C8" s="25" t="s">
        <v>6</v>
      </c>
      <c r="G8" s="250"/>
      <c r="H8" s="251"/>
      <c r="I8" s="251"/>
      <c r="J8" s="251"/>
      <c r="K8" s="252"/>
    </row>
    <row r="9" spans="2:23" x14ac:dyDescent="0.3">
      <c r="B9" s="21" t="s">
        <v>7</v>
      </c>
      <c r="C9" s="26">
        <v>7566633</v>
      </c>
      <c r="G9" s="250"/>
      <c r="H9" s="251"/>
      <c r="I9" s="251"/>
      <c r="J9" s="251"/>
      <c r="K9" s="252"/>
    </row>
    <row r="10" spans="2:23" x14ac:dyDescent="0.3">
      <c r="B10" s="21" t="s">
        <v>8</v>
      </c>
      <c r="C10" s="27" t="s">
        <v>9</v>
      </c>
      <c r="G10" s="250"/>
      <c r="H10" s="251"/>
      <c r="I10" s="251"/>
      <c r="J10" s="251"/>
      <c r="K10" s="252"/>
    </row>
    <row r="11" spans="2:23" ht="225" x14ac:dyDescent="0.3">
      <c r="B11" s="21" t="s">
        <v>10</v>
      </c>
      <c r="C11" s="4" t="s">
        <v>11</v>
      </c>
      <c r="G11" s="253"/>
      <c r="H11" s="254"/>
      <c r="I11" s="254"/>
      <c r="J11" s="254"/>
      <c r="K11" s="255"/>
    </row>
    <row r="12" spans="2:23" ht="93.75" x14ac:dyDescent="0.3">
      <c r="B12" s="21" t="s">
        <v>12</v>
      </c>
      <c r="C12" s="4" t="s">
        <v>13</v>
      </c>
    </row>
    <row r="13" spans="2:23" x14ac:dyDescent="0.3">
      <c r="B13" s="21" t="s">
        <v>14</v>
      </c>
      <c r="C13" s="25" t="s">
        <v>15</v>
      </c>
      <c r="G13" s="247" t="s">
        <v>16</v>
      </c>
      <c r="H13" s="248"/>
      <c r="I13" s="248"/>
      <c r="J13" s="248"/>
      <c r="K13" s="249"/>
    </row>
    <row r="14" spans="2:23" x14ac:dyDescent="0.3">
      <c r="B14" s="21" t="s">
        <v>17</v>
      </c>
      <c r="C14" s="5">
        <f>+SUM(J22:J179)</f>
        <v>46112816520.517334</v>
      </c>
      <c r="G14" s="250"/>
      <c r="H14" s="251"/>
      <c r="I14" s="251"/>
      <c r="J14" s="251"/>
      <c r="K14" s="252"/>
    </row>
    <row r="15" spans="2:23" x14ac:dyDescent="0.3">
      <c r="B15" s="21" t="s">
        <v>18</v>
      </c>
      <c r="C15" s="28">
        <f>+C16/0.1</f>
        <v>200000000</v>
      </c>
      <c r="G15" s="250"/>
      <c r="H15" s="251"/>
      <c r="I15" s="251"/>
      <c r="J15" s="251"/>
      <c r="K15" s="252"/>
    </row>
    <row r="16" spans="2:23" x14ac:dyDescent="0.3">
      <c r="B16" s="21" t="s">
        <v>19</v>
      </c>
      <c r="C16" s="28">
        <v>20000000</v>
      </c>
      <c r="G16" s="250"/>
      <c r="H16" s="251"/>
      <c r="I16" s="251"/>
      <c r="J16" s="251"/>
      <c r="K16" s="252"/>
    </row>
    <row r="17" spans="1:24" ht="19.5" thickBot="1" x14ac:dyDescent="0.35">
      <c r="B17" s="22" t="s">
        <v>20</v>
      </c>
      <c r="C17" s="6">
        <v>44393</v>
      </c>
      <c r="G17" s="253"/>
      <c r="H17" s="254"/>
      <c r="I17" s="254"/>
      <c r="J17" s="254"/>
      <c r="K17" s="255"/>
    </row>
    <row r="18" spans="1:24" x14ac:dyDescent="0.3">
      <c r="B18" s="244" t="s">
        <v>21</v>
      </c>
      <c r="C18" s="244"/>
    </row>
    <row r="19" spans="1:24" ht="19.5" thickBot="1" x14ac:dyDescent="0.35">
      <c r="B19" s="245"/>
      <c r="C19" s="245"/>
    </row>
    <row r="20" spans="1:24" s="14" customFormat="1" ht="19.5" thickBot="1" x14ac:dyDescent="0.35">
      <c r="A20" s="23"/>
      <c r="B20" s="256" t="s">
        <v>22</v>
      </c>
      <c r="C20" s="257"/>
      <c r="D20" s="257"/>
      <c r="E20" s="257"/>
      <c r="F20" s="257"/>
      <c r="G20" s="257"/>
      <c r="H20" s="257"/>
      <c r="I20" s="257"/>
      <c r="J20" s="257"/>
      <c r="K20" s="257"/>
      <c r="L20" s="257"/>
      <c r="M20" s="257"/>
      <c r="N20" s="258"/>
      <c r="O20" s="239" t="s">
        <v>23</v>
      </c>
      <c r="P20" s="240"/>
      <c r="Q20" s="240"/>
      <c r="R20" s="240"/>
      <c r="S20" s="240"/>
      <c r="T20" s="240"/>
      <c r="U20" s="241"/>
      <c r="V20" s="241"/>
      <c r="W20" s="242"/>
    </row>
    <row r="21" spans="1:24" s="19" customFormat="1" ht="79.5" customHeight="1" thickBot="1" x14ac:dyDescent="0.4">
      <c r="A21" s="36" t="s">
        <v>24</v>
      </c>
      <c r="B21" s="114" t="s">
        <v>25</v>
      </c>
      <c r="C21" s="115" t="s">
        <v>26</v>
      </c>
      <c r="D21" s="115" t="s">
        <v>27</v>
      </c>
      <c r="E21" s="115" t="s">
        <v>28</v>
      </c>
      <c r="F21" s="115" t="s">
        <v>29</v>
      </c>
      <c r="G21" s="115" t="s">
        <v>30</v>
      </c>
      <c r="H21" s="115" t="s">
        <v>31</v>
      </c>
      <c r="I21" s="115" t="s">
        <v>32</v>
      </c>
      <c r="J21" s="115" t="s">
        <v>33</v>
      </c>
      <c r="K21" s="115" t="s">
        <v>34</v>
      </c>
      <c r="L21" s="115" t="s">
        <v>35</v>
      </c>
      <c r="M21" s="115" t="s">
        <v>36</v>
      </c>
      <c r="N21" s="116" t="s">
        <v>37</v>
      </c>
      <c r="O21" s="16" t="s">
        <v>38</v>
      </c>
      <c r="P21" s="16" t="s">
        <v>39</v>
      </c>
      <c r="Q21" s="16" t="s">
        <v>40</v>
      </c>
      <c r="R21" s="17" t="s">
        <v>41</v>
      </c>
      <c r="S21" s="60" t="s">
        <v>42</v>
      </c>
      <c r="T21" s="60" t="s">
        <v>43</v>
      </c>
      <c r="U21" s="56" t="s">
        <v>44</v>
      </c>
      <c r="V21" s="18" t="s">
        <v>45</v>
      </c>
      <c r="W21" s="18" t="s">
        <v>45</v>
      </c>
    </row>
    <row r="22" spans="1:24" ht="57.75" hidden="1" customHeight="1" x14ac:dyDescent="0.3">
      <c r="A22" s="37"/>
      <c r="B22" s="121">
        <v>80101503</v>
      </c>
      <c r="C22" s="122" t="s">
        <v>46</v>
      </c>
      <c r="D22" s="61" t="s">
        <v>47</v>
      </c>
      <c r="E22" s="61" t="s">
        <v>48</v>
      </c>
      <c r="F22" s="123" t="s">
        <v>49</v>
      </c>
      <c r="G22" s="77" t="s">
        <v>50</v>
      </c>
      <c r="H22" s="124" t="s">
        <v>51</v>
      </c>
      <c r="I22" s="125" t="s">
        <v>52</v>
      </c>
      <c r="J22" s="126">
        <v>13539672</v>
      </c>
      <c r="K22" s="126">
        <v>13539672</v>
      </c>
      <c r="L22" s="77" t="s">
        <v>53</v>
      </c>
      <c r="M22" s="77" t="s">
        <v>54</v>
      </c>
      <c r="N22" s="127" t="s">
        <v>55</v>
      </c>
      <c r="O22" s="145">
        <v>3058</v>
      </c>
      <c r="P22" s="45" t="s">
        <v>56</v>
      </c>
      <c r="Q22" s="45">
        <v>8151</v>
      </c>
      <c r="R22" s="50">
        <v>19086</v>
      </c>
      <c r="S22" s="58">
        <v>44406</v>
      </c>
      <c r="T22" s="58" t="s">
        <v>57</v>
      </c>
      <c r="U22" s="126">
        <v>13539672</v>
      </c>
      <c r="V22" s="57"/>
      <c r="W22" s="4"/>
      <c r="X22" s="3" t="s">
        <v>58</v>
      </c>
    </row>
    <row r="23" spans="1:24" ht="57.75" hidden="1" customHeight="1" x14ac:dyDescent="0.3">
      <c r="A23" s="37"/>
      <c r="B23" s="38">
        <v>80101500</v>
      </c>
      <c r="C23" s="118" t="s">
        <v>59</v>
      </c>
      <c r="D23" s="79" t="s">
        <v>60</v>
      </c>
      <c r="E23" s="79" t="s">
        <v>61</v>
      </c>
      <c r="F23" s="65" t="s">
        <v>62</v>
      </c>
      <c r="G23" s="52" t="s">
        <v>63</v>
      </c>
      <c r="H23" s="64" t="s">
        <v>64</v>
      </c>
      <c r="I23" s="70" t="s">
        <v>65</v>
      </c>
      <c r="J23" s="73">
        <v>1100000</v>
      </c>
      <c r="K23" s="73">
        <v>1100000</v>
      </c>
      <c r="L23" s="66" t="s">
        <v>53</v>
      </c>
      <c r="M23" s="66" t="s">
        <v>54</v>
      </c>
      <c r="N23" s="71" t="s">
        <v>66</v>
      </c>
      <c r="O23" s="96" t="s">
        <v>67</v>
      </c>
      <c r="P23" s="96" t="s">
        <v>68</v>
      </c>
      <c r="Q23" s="96">
        <v>8037</v>
      </c>
      <c r="R23" s="50">
        <v>19102</v>
      </c>
      <c r="S23" s="58">
        <v>44409</v>
      </c>
      <c r="T23" s="58">
        <v>44773</v>
      </c>
      <c r="U23" s="57">
        <v>1100000</v>
      </c>
      <c r="V23" s="137" t="s">
        <v>69</v>
      </c>
      <c r="W23" s="25" t="s">
        <v>70</v>
      </c>
    </row>
    <row r="24" spans="1:24" ht="57" hidden="1" customHeight="1" x14ac:dyDescent="0.3">
      <c r="A24" s="37"/>
      <c r="B24" s="38">
        <v>80101500</v>
      </c>
      <c r="C24" s="118" t="s">
        <v>71</v>
      </c>
      <c r="D24" s="79" t="s">
        <v>72</v>
      </c>
      <c r="E24" s="79" t="s">
        <v>73</v>
      </c>
      <c r="F24" s="65" t="s">
        <v>74</v>
      </c>
      <c r="G24" s="52" t="s">
        <v>75</v>
      </c>
      <c r="H24" s="64" t="s">
        <v>76</v>
      </c>
      <c r="I24" s="70" t="s">
        <v>77</v>
      </c>
      <c r="J24" s="73">
        <v>41451116</v>
      </c>
      <c r="K24" s="73">
        <v>24990000</v>
      </c>
      <c r="L24" s="66" t="s">
        <v>53</v>
      </c>
      <c r="M24" s="66" t="s">
        <v>54</v>
      </c>
      <c r="N24" s="71" t="s">
        <v>78</v>
      </c>
      <c r="O24" s="96">
        <v>3003</v>
      </c>
      <c r="P24" s="96" t="str">
        <f>+VLOOKUP(O24,'[1]BASE DE CONTRATOS'!$C$3:$Z$30,2,0)</f>
        <v>19000-018-2021</v>
      </c>
      <c r="Q24" s="96">
        <f>+VLOOKUP(O24,'[1]BASE DE CONTRATOS'!$C$3:$Z$30,10,0)</f>
        <v>8016</v>
      </c>
      <c r="R24" s="50">
        <f>+VLOOKUP(O24,'[1]BASE DE CONTRATOS'!$C$3:$Z$30,12,0)</f>
        <v>41451116</v>
      </c>
      <c r="S24" s="58">
        <v>44292</v>
      </c>
      <c r="T24" s="58">
        <v>44347</v>
      </c>
      <c r="U24" s="57">
        <f>+VLOOKUP(O24,'[1]BASE DE CONTRATOS'!$C$3:$Z$30,9,0)+10933125</f>
        <v>35923125</v>
      </c>
      <c r="V24" s="196" t="s">
        <v>702</v>
      </c>
      <c r="W24" s="25" t="s">
        <v>70</v>
      </c>
    </row>
    <row r="25" spans="1:24" ht="37.5" hidden="1" x14ac:dyDescent="0.3">
      <c r="A25" s="37"/>
      <c r="B25" s="38">
        <v>84121800</v>
      </c>
      <c r="C25" s="119" t="s">
        <v>79</v>
      </c>
      <c r="D25" s="79" t="s">
        <v>72</v>
      </c>
      <c r="E25" s="79" t="s">
        <v>72</v>
      </c>
      <c r="F25" s="65" t="s">
        <v>80</v>
      </c>
      <c r="G25" s="52" t="s">
        <v>50</v>
      </c>
      <c r="H25" s="64" t="s">
        <v>81</v>
      </c>
      <c r="I25" s="43" t="s">
        <v>82</v>
      </c>
      <c r="J25" s="73">
        <v>9152816</v>
      </c>
      <c r="K25" s="73">
        <v>9152816</v>
      </c>
      <c r="L25" s="66" t="s">
        <v>53</v>
      </c>
      <c r="M25" s="66" t="s">
        <v>54</v>
      </c>
      <c r="N25" s="71" t="s">
        <v>83</v>
      </c>
      <c r="O25" s="96">
        <v>2991</v>
      </c>
      <c r="P25" s="96" t="str">
        <f>+VLOOKUP(O25,'[1]BASE DE CONTRATOS'!$C$3:$Z$30,2,0)</f>
        <v>19000-009-2021</v>
      </c>
      <c r="Q25" s="96">
        <f>+VLOOKUP(O25,'[1]BASE DE CONTRATOS'!$C$3:$Z$30,10,0)</f>
        <v>7881</v>
      </c>
      <c r="R25" s="50">
        <f>+VLOOKUP(O25,'[1]BASE DE CONTRATOS'!$C$3:$Z$30,12,0)</f>
        <v>9152816</v>
      </c>
      <c r="S25" s="58">
        <f>+VLOOKUP(O25,'[1]BASE DE CONTRATOS'!$C$3:$Z$30,21,0)</f>
        <v>44236</v>
      </c>
      <c r="T25" s="58" t="s">
        <v>80</v>
      </c>
      <c r="U25" s="57">
        <f>+VLOOKUP(O25,'[1]BASE DE CONTRATOS'!$C$3:$Z$30,9,0)</f>
        <v>8286000</v>
      </c>
      <c r="V25" s="137"/>
      <c r="W25" s="25" t="s">
        <v>70</v>
      </c>
    </row>
    <row r="26" spans="1:24" ht="37.5" x14ac:dyDescent="0.3">
      <c r="A26" s="37"/>
      <c r="B26" s="63">
        <v>81112204</v>
      </c>
      <c r="C26" s="216" t="s">
        <v>84</v>
      </c>
      <c r="D26" s="217" t="s">
        <v>85</v>
      </c>
      <c r="E26" s="217" t="s">
        <v>86</v>
      </c>
      <c r="F26" s="218" t="s">
        <v>87</v>
      </c>
      <c r="G26" s="52" t="s">
        <v>63</v>
      </c>
      <c r="H26" s="219" t="s">
        <v>92</v>
      </c>
      <c r="I26" s="70" t="s">
        <v>89</v>
      </c>
      <c r="J26" s="73">
        <v>577000</v>
      </c>
      <c r="K26" s="73">
        <v>577000</v>
      </c>
      <c r="L26" s="174" t="s">
        <v>53</v>
      </c>
      <c r="M26" s="174" t="s">
        <v>54</v>
      </c>
      <c r="N26" s="71" t="s">
        <v>93</v>
      </c>
      <c r="O26" s="96" t="s">
        <v>808</v>
      </c>
      <c r="P26" s="96" t="s">
        <v>808</v>
      </c>
      <c r="Q26" s="96">
        <v>8389</v>
      </c>
      <c r="R26" s="50"/>
      <c r="S26" s="58"/>
      <c r="T26" s="181"/>
      <c r="U26" s="181">
        <v>577000</v>
      </c>
      <c r="V26" s="182" t="s">
        <v>680</v>
      </c>
      <c r="W26" s="4"/>
    </row>
    <row r="27" spans="1:24" ht="37.5" x14ac:dyDescent="0.3">
      <c r="A27" s="37"/>
      <c r="B27" s="178">
        <v>81112204</v>
      </c>
      <c r="C27" s="179" t="s">
        <v>94</v>
      </c>
      <c r="D27" s="79" t="s">
        <v>95</v>
      </c>
      <c r="E27" s="79" t="s">
        <v>86</v>
      </c>
      <c r="F27" s="180" t="s">
        <v>91</v>
      </c>
      <c r="G27" s="52" t="s">
        <v>50</v>
      </c>
      <c r="H27" s="64" t="s">
        <v>92</v>
      </c>
      <c r="I27" s="70" t="s">
        <v>89</v>
      </c>
      <c r="J27" s="73">
        <v>36666666</v>
      </c>
      <c r="K27" s="73">
        <f>+J27</f>
        <v>36666666</v>
      </c>
      <c r="L27" s="174" t="s">
        <v>53</v>
      </c>
      <c r="M27" s="174" t="s">
        <v>54</v>
      </c>
      <c r="N27" s="71" t="s">
        <v>93</v>
      </c>
      <c r="O27" s="96" t="s">
        <v>96</v>
      </c>
      <c r="P27" s="96" t="s">
        <v>759</v>
      </c>
      <c r="Q27" s="96">
        <v>8285</v>
      </c>
      <c r="R27" s="96">
        <v>19245</v>
      </c>
      <c r="S27" s="69">
        <v>44461</v>
      </c>
      <c r="T27" s="69">
        <v>44561</v>
      </c>
      <c r="U27" s="57">
        <f>+K27</f>
        <v>36666666</v>
      </c>
      <c r="V27" s="182" t="s">
        <v>97</v>
      </c>
      <c r="W27" s="4"/>
    </row>
    <row r="28" spans="1:24" ht="37.5" hidden="1" x14ac:dyDescent="0.3">
      <c r="A28" s="37"/>
      <c r="B28" s="178">
        <v>81112204</v>
      </c>
      <c r="C28" s="179" t="s">
        <v>98</v>
      </c>
      <c r="D28" s="79" t="s">
        <v>72</v>
      </c>
      <c r="E28" s="79" t="s">
        <v>73</v>
      </c>
      <c r="F28" s="180" t="s">
        <v>99</v>
      </c>
      <c r="G28" s="52" t="s">
        <v>63</v>
      </c>
      <c r="H28" s="64" t="s">
        <v>92</v>
      </c>
      <c r="I28" s="70" t="s">
        <v>89</v>
      </c>
      <c r="J28" s="73">
        <v>3431960</v>
      </c>
      <c r="K28" s="73">
        <v>3198720</v>
      </c>
      <c r="L28" s="174" t="s">
        <v>53</v>
      </c>
      <c r="M28" s="174" t="s">
        <v>54</v>
      </c>
      <c r="N28" s="71" t="s">
        <v>93</v>
      </c>
      <c r="O28" s="96" t="s">
        <v>100</v>
      </c>
      <c r="P28" s="96" t="s">
        <v>100</v>
      </c>
      <c r="Q28" s="96">
        <v>8445</v>
      </c>
      <c r="R28" s="96" t="s">
        <v>54</v>
      </c>
      <c r="S28" s="69" t="s">
        <v>54</v>
      </c>
      <c r="T28" s="69" t="s">
        <v>54</v>
      </c>
      <c r="U28" s="57">
        <v>3198720</v>
      </c>
      <c r="V28" s="182"/>
      <c r="W28" s="4"/>
    </row>
    <row r="29" spans="1:24" ht="37.5" x14ac:dyDescent="0.3">
      <c r="A29" s="37"/>
      <c r="B29" s="178">
        <v>81112204</v>
      </c>
      <c r="C29" s="179" t="s">
        <v>681</v>
      </c>
      <c r="D29" s="79" t="s">
        <v>86</v>
      </c>
      <c r="E29" s="79" t="s">
        <v>86</v>
      </c>
      <c r="F29" s="180" t="s">
        <v>99</v>
      </c>
      <c r="G29" s="52" t="s">
        <v>63</v>
      </c>
      <c r="H29" s="64" t="s">
        <v>92</v>
      </c>
      <c r="I29" s="70" t="s">
        <v>89</v>
      </c>
      <c r="J29" s="73">
        <v>2000000</v>
      </c>
      <c r="K29" s="73">
        <f>+J29</f>
        <v>2000000</v>
      </c>
      <c r="L29" s="174" t="s">
        <v>53</v>
      </c>
      <c r="M29" s="174" t="s">
        <v>54</v>
      </c>
      <c r="N29" s="71" t="s">
        <v>93</v>
      </c>
      <c r="O29" s="96" t="s">
        <v>682</v>
      </c>
      <c r="P29" s="96" t="s">
        <v>682</v>
      </c>
      <c r="Q29" s="96">
        <v>8403</v>
      </c>
      <c r="R29" s="96" t="s">
        <v>54</v>
      </c>
      <c r="S29" s="69" t="s">
        <v>54</v>
      </c>
      <c r="T29" s="69" t="s">
        <v>54</v>
      </c>
      <c r="U29" s="57">
        <v>2000000</v>
      </c>
      <c r="V29" s="182" t="s">
        <v>683</v>
      </c>
      <c r="W29" s="4"/>
    </row>
    <row r="30" spans="1:24" ht="37.5" x14ac:dyDescent="0.3">
      <c r="A30" s="37"/>
      <c r="B30" s="178">
        <v>81112204</v>
      </c>
      <c r="C30" s="179" t="s">
        <v>684</v>
      </c>
      <c r="D30" s="79" t="s">
        <v>86</v>
      </c>
      <c r="E30" s="180" t="s">
        <v>86</v>
      </c>
      <c r="F30" s="180" t="s">
        <v>99</v>
      </c>
      <c r="G30" s="52" t="s">
        <v>63</v>
      </c>
      <c r="H30" s="64" t="s">
        <v>92</v>
      </c>
      <c r="I30" s="70" t="s">
        <v>89</v>
      </c>
      <c r="J30" s="73">
        <v>3459330</v>
      </c>
      <c r="K30" s="73">
        <v>3198720</v>
      </c>
      <c r="L30" s="174" t="s">
        <v>53</v>
      </c>
      <c r="M30" s="174" t="s">
        <v>54</v>
      </c>
      <c r="N30" s="71" t="s">
        <v>93</v>
      </c>
      <c r="O30" s="96" t="s">
        <v>685</v>
      </c>
      <c r="P30" s="96" t="s">
        <v>685</v>
      </c>
      <c r="Q30" s="96">
        <v>8404</v>
      </c>
      <c r="R30" s="96" t="s">
        <v>54</v>
      </c>
      <c r="S30" s="69" t="s">
        <v>54</v>
      </c>
      <c r="T30" s="69" t="s">
        <v>54</v>
      </c>
      <c r="U30" s="57">
        <v>3600000</v>
      </c>
      <c r="V30" s="182" t="s">
        <v>686</v>
      </c>
      <c r="W30" s="25" t="s">
        <v>70</v>
      </c>
    </row>
    <row r="31" spans="1:24" ht="37.5" hidden="1" x14ac:dyDescent="0.3">
      <c r="A31" s="37"/>
      <c r="B31" s="38">
        <v>80101510</v>
      </c>
      <c r="C31" s="118" t="s">
        <v>101</v>
      </c>
      <c r="D31" s="79" t="s">
        <v>60</v>
      </c>
      <c r="E31" s="65" t="s">
        <v>48</v>
      </c>
      <c r="F31" s="65" t="s">
        <v>102</v>
      </c>
      <c r="G31" s="52" t="s">
        <v>50</v>
      </c>
      <c r="H31" s="64" t="s">
        <v>103</v>
      </c>
      <c r="I31" s="43" t="s">
        <v>104</v>
      </c>
      <c r="J31" s="73">
        <v>66624942</v>
      </c>
      <c r="K31" s="73">
        <v>66624942.310000002</v>
      </c>
      <c r="L31" s="66" t="s">
        <v>53</v>
      </c>
      <c r="M31" s="66" t="s">
        <v>54</v>
      </c>
      <c r="N31" s="71" t="s">
        <v>105</v>
      </c>
      <c r="O31" s="96">
        <v>3014</v>
      </c>
      <c r="P31" s="96" t="s">
        <v>744</v>
      </c>
      <c r="Q31" s="96">
        <v>8011</v>
      </c>
      <c r="R31" s="50">
        <v>18799</v>
      </c>
      <c r="S31" s="58">
        <v>44321</v>
      </c>
      <c r="T31" s="58" t="s">
        <v>106</v>
      </c>
      <c r="U31" s="57">
        <v>55795426</v>
      </c>
      <c r="V31" s="137"/>
      <c r="W31" s="42" t="s">
        <v>107</v>
      </c>
    </row>
    <row r="32" spans="1:24" ht="37.5" hidden="1" x14ac:dyDescent="0.3">
      <c r="A32" s="37"/>
      <c r="B32" s="38">
        <v>81112204</v>
      </c>
      <c r="C32" s="30" t="s">
        <v>108</v>
      </c>
      <c r="D32" s="44" t="s">
        <v>61</v>
      </c>
      <c r="E32" s="44" t="s">
        <v>95</v>
      </c>
      <c r="F32" s="44" t="s">
        <v>62</v>
      </c>
      <c r="G32" s="52" t="s">
        <v>50</v>
      </c>
      <c r="H32" s="64" t="s">
        <v>103</v>
      </c>
      <c r="I32" s="43" t="s">
        <v>109</v>
      </c>
      <c r="J32" s="73">
        <v>14628224.277333336</v>
      </c>
      <c r="K32" s="73">
        <v>3657056.069333334</v>
      </c>
      <c r="L32" s="52" t="s">
        <v>110</v>
      </c>
      <c r="M32" s="52" t="s">
        <v>868</v>
      </c>
      <c r="N32" s="71" t="s">
        <v>105</v>
      </c>
      <c r="O32" s="96">
        <v>3095</v>
      </c>
      <c r="P32" s="96" t="s">
        <v>111</v>
      </c>
      <c r="Q32" s="96">
        <v>8312</v>
      </c>
      <c r="R32" s="50">
        <v>19291</v>
      </c>
      <c r="S32" s="58">
        <v>44473</v>
      </c>
      <c r="T32" s="58" t="s">
        <v>112</v>
      </c>
      <c r="U32" s="57">
        <v>14583732</v>
      </c>
      <c r="V32" s="137"/>
      <c r="W32" s="42" t="s">
        <v>113</v>
      </c>
    </row>
    <row r="33" spans="1:24" ht="37.5" x14ac:dyDescent="0.3">
      <c r="A33" s="37"/>
      <c r="B33" s="38">
        <v>81112502</v>
      </c>
      <c r="C33" s="30" t="s">
        <v>114</v>
      </c>
      <c r="D33" s="44" t="s">
        <v>61</v>
      </c>
      <c r="E33" s="44" t="s">
        <v>90</v>
      </c>
      <c r="F33" s="44" t="s">
        <v>102</v>
      </c>
      <c r="G33" s="52" t="s">
        <v>50</v>
      </c>
      <c r="H33" s="64" t="s">
        <v>103</v>
      </c>
      <c r="I33" s="43" t="s">
        <v>115</v>
      </c>
      <c r="J33" s="73">
        <v>55000000</v>
      </c>
      <c r="K33" s="73">
        <v>9166666.666666666</v>
      </c>
      <c r="L33" s="52" t="s">
        <v>110</v>
      </c>
      <c r="M33" s="52" t="s">
        <v>868</v>
      </c>
      <c r="N33" s="71" t="s">
        <v>121</v>
      </c>
      <c r="O33" s="231">
        <v>3106</v>
      </c>
      <c r="P33" s="210" t="s">
        <v>764</v>
      </c>
      <c r="Q33" s="50" t="s">
        <v>790</v>
      </c>
      <c r="R33" s="50"/>
      <c r="S33" s="232">
        <v>44500</v>
      </c>
      <c r="T33" s="58" t="s">
        <v>80</v>
      </c>
      <c r="U33" s="233">
        <f>3071250+15356250</f>
        <v>18427500</v>
      </c>
      <c r="V33" s="137"/>
      <c r="W33" s="42"/>
    </row>
    <row r="34" spans="1:24" ht="37.5" hidden="1" x14ac:dyDescent="0.3">
      <c r="A34" s="37"/>
      <c r="B34" s="38">
        <v>81112204</v>
      </c>
      <c r="C34" s="30" t="s">
        <v>116</v>
      </c>
      <c r="D34" s="44" t="s">
        <v>61</v>
      </c>
      <c r="E34" s="44" t="s">
        <v>95</v>
      </c>
      <c r="F34" s="44" t="s">
        <v>62</v>
      </c>
      <c r="G34" s="52" t="s">
        <v>50</v>
      </c>
      <c r="H34" s="64" t="s">
        <v>103</v>
      </c>
      <c r="I34" s="43" t="s">
        <v>109</v>
      </c>
      <c r="J34" s="73">
        <v>32902228.800000001</v>
      </c>
      <c r="K34" s="73">
        <v>8225557.1999999993</v>
      </c>
      <c r="L34" s="52" t="s">
        <v>110</v>
      </c>
      <c r="M34" s="52" t="s">
        <v>868</v>
      </c>
      <c r="N34" s="71" t="s">
        <v>105</v>
      </c>
      <c r="O34" s="96">
        <v>3092</v>
      </c>
      <c r="P34" s="96" t="s">
        <v>117</v>
      </c>
      <c r="Q34" s="96">
        <v>8280</v>
      </c>
      <c r="R34" s="50">
        <v>19288</v>
      </c>
      <c r="S34" s="58">
        <v>44470</v>
      </c>
      <c r="T34" s="58" t="s">
        <v>62</v>
      </c>
      <c r="U34" s="57">
        <v>26756268</v>
      </c>
      <c r="V34" s="137"/>
      <c r="W34" s="42" t="s">
        <v>118</v>
      </c>
    </row>
    <row r="35" spans="1:24" ht="37.5" hidden="1" x14ac:dyDescent="0.3">
      <c r="A35" s="37"/>
      <c r="B35" s="38">
        <v>81112500</v>
      </c>
      <c r="C35" s="30" t="s">
        <v>119</v>
      </c>
      <c r="D35" s="44" t="s">
        <v>85</v>
      </c>
      <c r="E35" s="44" t="s">
        <v>72</v>
      </c>
      <c r="F35" s="44" t="s">
        <v>62</v>
      </c>
      <c r="G35" s="52" t="s">
        <v>50</v>
      </c>
      <c r="H35" s="64" t="s">
        <v>103</v>
      </c>
      <c r="I35" s="43" t="s">
        <v>120</v>
      </c>
      <c r="J35" s="73">
        <v>45354756</v>
      </c>
      <c r="K35" s="73">
        <v>45354756</v>
      </c>
      <c r="L35" s="52" t="s">
        <v>110</v>
      </c>
      <c r="M35" s="52" t="s">
        <v>868</v>
      </c>
      <c r="N35" s="71" t="s">
        <v>121</v>
      </c>
      <c r="O35" s="231">
        <v>3128</v>
      </c>
      <c r="P35" s="210" t="s">
        <v>771</v>
      </c>
      <c r="Q35" s="50" t="s">
        <v>791</v>
      </c>
      <c r="R35" s="96"/>
      <c r="S35" s="232">
        <v>44562</v>
      </c>
      <c r="T35" s="58" t="s">
        <v>792</v>
      </c>
      <c r="U35" s="57"/>
      <c r="V35" s="137"/>
      <c r="W35" s="42"/>
    </row>
    <row r="36" spans="1:24" ht="37.5" hidden="1" x14ac:dyDescent="0.3">
      <c r="A36" s="37"/>
      <c r="B36" s="38">
        <v>8111500</v>
      </c>
      <c r="C36" s="30" t="s">
        <v>122</v>
      </c>
      <c r="D36" s="44" t="s">
        <v>48</v>
      </c>
      <c r="E36" s="44" t="s">
        <v>61</v>
      </c>
      <c r="F36" s="44" t="s">
        <v>123</v>
      </c>
      <c r="G36" s="52" t="s">
        <v>50</v>
      </c>
      <c r="H36" s="64" t="s">
        <v>103</v>
      </c>
      <c r="I36" s="43" t="s">
        <v>94</v>
      </c>
      <c r="J36" s="73">
        <v>40000000</v>
      </c>
      <c r="K36" s="73">
        <v>40000000</v>
      </c>
      <c r="L36" s="52" t="s">
        <v>53</v>
      </c>
      <c r="M36" s="66" t="s">
        <v>54</v>
      </c>
      <c r="N36" s="71" t="s">
        <v>121</v>
      </c>
      <c r="O36" s="96">
        <v>3072</v>
      </c>
      <c r="P36" s="96" t="s">
        <v>754</v>
      </c>
      <c r="Q36" s="96">
        <v>8523</v>
      </c>
      <c r="R36" s="96">
        <v>19122</v>
      </c>
      <c r="S36" s="58">
        <v>44417</v>
      </c>
      <c r="T36" s="58" t="s">
        <v>124</v>
      </c>
      <c r="U36" s="31">
        <v>40000000</v>
      </c>
      <c r="V36" s="137"/>
      <c r="W36" s="42"/>
    </row>
    <row r="37" spans="1:24" ht="75" hidden="1" x14ac:dyDescent="0.3">
      <c r="A37" s="37"/>
      <c r="B37" s="38">
        <v>43222503</v>
      </c>
      <c r="C37" s="34" t="s">
        <v>125</v>
      </c>
      <c r="D37" s="44" t="s">
        <v>47</v>
      </c>
      <c r="E37" s="44" t="s">
        <v>48</v>
      </c>
      <c r="F37" s="44" t="s">
        <v>62</v>
      </c>
      <c r="G37" s="52" t="s">
        <v>126</v>
      </c>
      <c r="H37" s="64" t="s">
        <v>103</v>
      </c>
      <c r="I37" s="34" t="s">
        <v>115</v>
      </c>
      <c r="J37" s="73">
        <v>419130435</v>
      </c>
      <c r="K37" s="73">
        <v>209565217</v>
      </c>
      <c r="L37" s="50" t="s">
        <v>110</v>
      </c>
      <c r="M37" s="52" t="s">
        <v>868</v>
      </c>
      <c r="N37" s="76" t="s">
        <v>105</v>
      </c>
      <c r="O37" s="96">
        <v>3053</v>
      </c>
      <c r="P37" s="96" t="s">
        <v>749</v>
      </c>
      <c r="Q37" s="96">
        <v>8115</v>
      </c>
      <c r="R37" s="50">
        <v>18890</v>
      </c>
      <c r="S37" s="58">
        <v>44379</v>
      </c>
      <c r="T37" s="58" t="s">
        <v>62</v>
      </c>
      <c r="U37" s="57" t="s">
        <v>127</v>
      </c>
      <c r="V37" s="137"/>
      <c r="W37" s="42" t="s">
        <v>107</v>
      </c>
    </row>
    <row r="38" spans="1:24" ht="37.5" hidden="1" x14ac:dyDescent="0.3">
      <c r="A38" s="37"/>
      <c r="B38" s="38">
        <v>81112502</v>
      </c>
      <c r="C38" s="30" t="s">
        <v>128</v>
      </c>
      <c r="D38" s="44" t="s">
        <v>129</v>
      </c>
      <c r="E38" s="44" t="s">
        <v>73</v>
      </c>
      <c r="F38" s="44" t="s">
        <v>62</v>
      </c>
      <c r="G38" s="52" t="s">
        <v>50</v>
      </c>
      <c r="H38" s="29" t="s">
        <v>130</v>
      </c>
      <c r="I38" s="43" t="s">
        <v>115</v>
      </c>
      <c r="J38" s="73">
        <v>15911368</v>
      </c>
      <c r="K38" s="73">
        <v>11933526</v>
      </c>
      <c r="L38" s="52" t="s">
        <v>110</v>
      </c>
      <c r="M38" s="52" t="s">
        <v>868</v>
      </c>
      <c r="N38" s="25" t="s">
        <v>131</v>
      </c>
      <c r="O38" s="96">
        <v>3001</v>
      </c>
      <c r="P38" s="96" t="str">
        <f>+VLOOKUP(O38,'[1]BASE DE CONTRATOS'!$C$3:$Z$30,2,0)</f>
        <v>19000-016-2021</v>
      </c>
      <c r="Q38" s="96">
        <f>+VLOOKUP(O38,'[1]BASE DE CONTRATOS'!$C$3:$Z$30,10,0)</f>
        <v>8023</v>
      </c>
      <c r="R38" s="50">
        <v>18730</v>
      </c>
      <c r="S38" s="58">
        <v>44305</v>
      </c>
      <c r="T38" s="58">
        <v>44561</v>
      </c>
      <c r="U38" s="57">
        <f>+VLOOKUP(O38,'[1]BASE DE CONTRATOS'!$C$3:$Z$30,9,0)</f>
        <v>15911367</v>
      </c>
      <c r="V38" s="137"/>
      <c r="W38" s="25" t="s">
        <v>70</v>
      </c>
    </row>
    <row r="39" spans="1:24" ht="56.25" hidden="1" x14ac:dyDescent="0.3">
      <c r="A39" s="37"/>
      <c r="B39" s="38">
        <v>80101500</v>
      </c>
      <c r="C39" s="34" t="s">
        <v>94</v>
      </c>
      <c r="D39" s="79" t="s">
        <v>60</v>
      </c>
      <c r="E39" s="79" t="s">
        <v>60</v>
      </c>
      <c r="F39" s="44" t="s">
        <v>132</v>
      </c>
      <c r="G39" s="52" t="s">
        <v>50</v>
      </c>
      <c r="H39" s="29" t="s">
        <v>130</v>
      </c>
      <c r="I39" s="43" t="s">
        <v>133</v>
      </c>
      <c r="J39" s="73">
        <v>53788000</v>
      </c>
      <c r="K39" s="73">
        <v>53788000</v>
      </c>
      <c r="L39" s="52" t="s">
        <v>53</v>
      </c>
      <c r="M39" s="52" t="s">
        <v>54</v>
      </c>
      <c r="N39" s="25" t="s">
        <v>131</v>
      </c>
      <c r="O39" s="96">
        <v>3016</v>
      </c>
      <c r="P39" s="50" t="s">
        <v>134</v>
      </c>
      <c r="Q39" s="50">
        <v>8104</v>
      </c>
      <c r="R39" s="50">
        <v>18782</v>
      </c>
      <c r="S39" s="58">
        <v>44316</v>
      </c>
      <c r="T39" s="50" t="s">
        <v>135</v>
      </c>
      <c r="U39" s="92">
        <v>48195000</v>
      </c>
      <c r="V39" s="138"/>
      <c r="W39" s="42" t="s">
        <v>136</v>
      </c>
    </row>
    <row r="40" spans="1:24" ht="37.5" x14ac:dyDescent="0.3">
      <c r="A40" s="37"/>
      <c r="B40" s="38">
        <v>80101500</v>
      </c>
      <c r="C40" s="30" t="s">
        <v>137</v>
      </c>
      <c r="D40" s="79" t="s">
        <v>85</v>
      </c>
      <c r="E40" s="79" t="s">
        <v>86</v>
      </c>
      <c r="F40" s="44" t="s">
        <v>62</v>
      </c>
      <c r="G40" s="52" t="s">
        <v>50</v>
      </c>
      <c r="H40" s="29" t="s">
        <v>130</v>
      </c>
      <c r="I40" s="43" t="s">
        <v>133</v>
      </c>
      <c r="J40" s="73">
        <v>59526180</v>
      </c>
      <c r="K40" s="73">
        <v>0</v>
      </c>
      <c r="L40" s="52" t="s">
        <v>53</v>
      </c>
      <c r="M40" s="52" t="s">
        <v>54</v>
      </c>
      <c r="N40" s="25" t="s">
        <v>131</v>
      </c>
      <c r="O40" s="96">
        <v>3135</v>
      </c>
      <c r="P40" s="50" t="s">
        <v>719</v>
      </c>
      <c r="Q40" s="50" t="s">
        <v>721</v>
      </c>
      <c r="R40" s="50"/>
      <c r="S40" s="58"/>
      <c r="T40" s="50" t="s">
        <v>80</v>
      </c>
      <c r="U40" s="92">
        <v>59526180</v>
      </c>
      <c r="V40" s="57"/>
      <c r="W40" s="40" t="s">
        <v>139</v>
      </c>
    </row>
    <row r="41" spans="1:24" ht="37.5" x14ac:dyDescent="0.3">
      <c r="A41" s="37"/>
      <c r="B41" s="38">
        <v>80101500</v>
      </c>
      <c r="C41" s="206" t="s">
        <v>128</v>
      </c>
      <c r="D41" s="79" t="s">
        <v>85</v>
      </c>
      <c r="E41" s="79" t="s">
        <v>86</v>
      </c>
      <c r="F41" s="44" t="s">
        <v>80</v>
      </c>
      <c r="G41" s="52" t="s">
        <v>50</v>
      </c>
      <c r="H41" s="29" t="s">
        <v>130</v>
      </c>
      <c r="I41" s="43" t="s">
        <v>133</v>
      </c>
      <c r="J41" s="73">
        <v>15911367</v>
      </c>
      <c r="K41" s="73">
        <v>0</v>
      </c>
      <c r="L41" s="52" t="s">
        <v>110</v>
      </c>
      <c r="M41" s="52" t="s">
        <v>868</v>
      </c>
      <c r="N41" s="25" t="s">
        <v>131</v>
      </c>
      <c r="O41" s="96">
        <v>3136</v>
      </c>
      <c r="P41" s="50" t="s">
        <v>720</v>
      </c>
      <c r="Q41" s="50" t="s">
        <v>722</v>
      </c>
      <c r="R41" s="50"/>
      <c r="S41" s="58"/>
      <c r="T41" s="50" t="s">
        <v>80</v>
      </c>
      <c r="U41" s="92">
        <v>15911367</v>
      </c>
      <c r="V41" s="57"/>
      <c r="W41" s="40" t="s">
        <v>139</v>
      </c>
    </row>
    <row r="42" spans="1:24" ht="37.5" hidden="1" x14ac:dyDescent="0.3">
      <c r="A42" s="37"/>
      <c r="B42" s="38">
        <v>81112204</v>
      </c>
      <c r="C42" s="30" t="s">
        <v>140</v>
      </c>
      <c r="D42" s="79" t="s">
        <v>60</v>
      </c>
      <c r="E42" s="44" t="s">
        <v>141</v>
      </c>
      <c r="F42" s="44" t="s">
        <v>62</v>
      </c>
      <c r="G42" s="52" t="s">
        <v>50</v>
      </c>
      <c r="H42" s="29" t="s">
        <v>142</v>
      </c>
      <c r="I42" s="43" t="s">
        <v>109</v>
      </c>
      <c r="J42" s="73">
        <v>12437577</v>
      </c>
      <c r="K42" s="73">
        <v>7255254</v>
      </c>
      <c r="L42" s="52" t="s">
        <v>110</v>
      </c>
      <c r="M42" s="52" t="s">
        <v>868</v>
      </c>
      <c r="N42" s="71" t="s">
        <v>143</v>
      </c>
      <c r="O42" s="96">
        <v>3028</v>
      </c>
      <c r="P42" s="50" t="s">
        <v>144</v>
      </c>
      <c r="Q42" s="50">
        <v>8134</v>
      </c>
      <c r="R42" s="50">
        <v>18882</v>
      </c>
      <c r="S42" s="58" t="s">
        <v>145</v>
      </c>
      <c r="T42" s="58" t="s">
        <v>106</v>
      </c>
      <c r="U42" s="94">
        <v>12399747</v>
      </c>
      <c r="V42" s="94"/>
      <c r="W42" s="8" t="s">
        <v>146</v>
      </c>
    </row>
    <row r="43" spans="1:24" ht="37.5" x14ac:dyDescent="0.3">
      <c r="A43" s="37"/>
      <c r="B43" s="63">
        <v>81161711</v>
      </c>
      <c r="C43" s="41" t="s">
        <v>806</v>
      </c>
      <c r="D43" s="217" t="s">
        <v>90</v>
      </c>
      <c r="E43" s="217" t="s">
        <v>90</v>
      </c>
      <c r="F43" s="67" t="s">
        <v>807</v>
      </c>
      <c r="G43" s="68" t="s">
        <v>50</v>
      </c>
      <c r="H43" s="109" t="s">
        <v>92</v>
      </c>
      <c r="I43" s="43" t="s">
        <v>52</v>
      </c>
      <c r="J43" s="73">
        <v>14280000</v>
      </c>
      <c r="K43" s="73">
        <v>14280000</v>
      </c>
      <c r="L43" s="174" t="s">
        <v>53</v>
      </c>
      <c r="M43" s="174" t="s">
        <v>54</v>
      </c>
      <c r="N43" s="71" t="s">
        <v>93</v>
      </c>
      <c r="O43" s="231">
        <v>3102</v>
      </c>
      <c r="P43" s="210" t="s">
        <v>788</v>
      </c>
      <c r="Q43" s="50">
        <v>8350</v>
      </c>
      <c r="R43" s="50"/>
      <c r="S43" s="232">
        <v>44488</v>
      </c>
      <c r="T43" s="58"/>
      <c r="U43" s="214"/>
      <c r="V43" s="215"/>
      <c r="W43" s="8"/>
    </row>
    <row r="44" spans="1:24" ht="37.5" hidden="1" x14ac:dyDescent="0.3">
      <c r="A44" s="37"/>
      <c r="B44" s="38">
        <v>81112501</v>
      </c>
      <c r="C44" s="30" t="s">
        <v>148</v>
      </c>
      <c r="D44" s="79" t="s">
        <v>60</v>
      </c>
      <c r="E44" s="44" t="s">
        <v>141</v>
      </c>
      <c r="F44" s="44" t="s">
        <v>62</v>
      </c>
      <c r="G44" s="52" t="s">
        <v>50</v>
      </c>
      <c r="H44" s="29" t="s">
        <v>142</v>
      </c>
      <c r="I44" s="43" t="s">
        <v>120</v>
      </c>
      <c r="J44" s="73">
        <v>91926935.099999994</v>
      </c>
      <c r="K44" s="73">
        <v>68945201</v>
      </c>
      <c r="L44" s="52" t="s">
        <v>110</v>
      </c>
      <c r="M44" s="52" t="s">
        <v>868</v>
      </c>
      <c r="N44" s="71" t="s">
        <v>149</v>
      </c>
      <c r="O44" s="96">
        <v>3057</v>
      </c>
      <c r="P44" s="96" t="s">
        <v>750</v>
      </c>
      <c r="Q44" s="96">
        <v>8097</v>
      </c>
      <c r="R44" s="50">
        <v>18991</v>
      </c>
      <c r="S44" s="58" t="s">
        <v>150</v>
      </c>
      <c r="T44" s="58">
        <v>44650</v>
      </c>
      <c r="U44" s="158">
        <v>68698085.909999996</v>
      </c>
      <c r="V44" s="25" t="s">
        <v>151</v>
      </c>
      <c r="W44" s="34" t="s">
        <v>152</v>
      </c>
    </row>
    <row r="45" spans="1:24" ht="75" hidden="1" x14ac:dyDescent="0.3">
      <c r="A45" s="37"/>
      <c r="B45" s="38">
        <v>84111600</v>
      </c>
      <c r="C45" s="30" t="s">
        <v>153</v>
      </c>
      <c r="D45" s="44" t="s">
        <v>48</v>
      </c>
      <c r="E45" s="44" t="s">
        <v>48</v>
      </c>
      <c r="F45" s="44" t="s">
        <v>147</v>
      </c>
      <c r="G45" s="52" t="s">
        <v>50</v>
      </c>
      <c r="H45" s="29" t="s">
        <v>142</v>
      </c>
      <c r="I45" s="43" t="s">
        <v>154</v>
      </c>
      <c r="J45" s="73">
        <v>21128216</v>
      </c>
      <c r="K45" s="73">
        <v>21128216</v>
      </c>
      <c r="L45" s="52" t="s">
        <v>53</v>
      </c>
      <c r="M45" s="174" t="s">
        <v>54</v>
      </c>
      <c r="N45" s="71" t="s">
        <v>143</v>
      </c>
      <c r="O45" s="96" t="s">
        <v>155</v>
      </c>
      <c r="P45" s="50" t="s">
        <v>156</v>
      </c>
      <c r="Q45" s="50" t="s">
        <v>157</v>
      </c>
      <c r="R45" s="50" t="s">
        <v>158</v>
      </c>
      <c r="S45" s="58" t="s">
        <v>159</v>
      </c>
      <c r="T45" s="58" t="s">
        <v>147</v>
      </c>
      <c r="U45" s="159" t="s">
        <v>160</v>
      </c>
      <c r="V45" s="95" t="s">
        <v>161</v>
      </c>
      <c r="W45" s="8" t="s">
        <v>162</v>
      </c>
    </row>
    <row r="46" spans="1:24" ht="37.5" x14ac:dyDescent="0.3">
      <c r="A46" s="37"/>
      <c r="B46" s="38">
        <v>80101508</v>
      </c>
      <c r="C46" s="30" t="s">
        <v>163</v>
      </c>
      <c r="D46" s="44" t="s">
        <v>85</v>
      </c>
      <c r="E46" s="44" t="s">
        <v>86</v>
      </c>
      <c r="F46" s="44" t="s">
        <v>62</v>
      </c>
      <c r="G46" s="52" t="s">
        <v>50</v>
      </c>
      <c r="H46" s="29" t="s">
        <v>142</v>
      </c>
      <c r="I46" s="43" t="s">
        <v>164</v>
      </c>
      <c r="J46" s="73">
        <v>3704015</v>
      </c>
      <c r="K46" s="73">
        <v>3704015</v>
      </c>
      <c r="L46" s="52" t="s">
        <v>53</v>
      </c>
      <c r="M46" s="174" t="s">
        <v>54</v>
      </c>
      <c r="N46" s="71" t="s">
        <v>143</v>
      </c>
      <c r="O46" s="231">
        <v>3141</v>
      </c>
      <c r="P46" s="210" t="s">
        <v>723</v>
      </c>
      <c r="Q46" s="50">
        <v>8392</v>
      </c>
      <c r="R46" s="210">
        <v>19688</v>
      </c>
      <c r="S46" s="232">
        <v>44561</v>
      </c>
      <c r="T46" s="58" t="s">
        <v>62</v>
      </c>
      <c r="U46" s="233">
        <v>3711306</v>
      </c>
      <c r="V46" s="57"/>
      <c r="W46" s="8"/>
    </row>
    <row r="47" spans="1:24" ht="105.75" customHeight="1" x14ac:dyDescent="0.3">
      <c r="A47" s="37"/>
      <c r="B47" s="38">
        <v>80120000</v>
      </c>
      <c r="C47" s="39" t="s">
        <v>165</v>
      </c>
      <c r="D47" s="147" t="s">
        <v>95</v>
      </c>
      <c r="E47" s="147" t="s">
        <v>85</v>
      </c>
      <c r="F47" s="147" t="s">
        <v>166</v>
      </c>
      <c r="G47" s="52" t="s">
        <v>126</v>
      </c>
      <c r="H47" s="148" t="s">
        <v>167</v>
      </c>
      <c r="I47" s="72" t="s">
        <v>168</v>
      </c>
      <c r="J47" s="73">
        <f>512116500+716963100</f>
        <v>1229079600</v>
      </c>
      <c r="K47" s="73">
        <v>0</v>
      </c>
      <c r="L47" s="78" t="s">
        <v>110</v>
      </c>
      <c r="M47" s="52" t="s">
        <v>868</v>
      </c>
      <c r="N47" s="76" t="s">
        <v>169</v>
      </c>
      <c r="O47" s="211">
        <v>3138</v>
      </c>
      <c r="P47" s="212" t="s">
        <v>776</v>
      </c>
      <c r="Q47" s="51" t="s">
        <v>170</v>
      </c>
      <c r="R47" s="50"/>
      <c r="S47" s="58">
        <v>44409</v>
      </c>
      <c r="T47" s="58" t="s">
        <v>62</v>
      </c>
      <c r="U47" s="57">
        <f>512116500+716963100</f>
        <v>1229079600</v>
      </c>
      <c r="V47" s="4" t="s">
        <v>171</v>
      </c>
      <c r="W47" s="146"/>
    </row>
    <row r="48" spans="1:24" ht="61.5" hidden="1" customHeight="1" x14ac:dyDescent="0.3">
      <c r="A48" s="37"/>
      <c r="B48" s="38">
        <v>80121500</v>
      </c>
      <c r="C48" s="29" t="s">
        <v>172</v>
      </c>
      <c r="D48" s="79" t="s">
        <v>60</v>
      </c>
      <c r="E48" s="79" t="s">
        <v>47</v>
      </c>
      <c r="F48" s="65" t="s">
        <v>173</v>
      </c>
      <c r="G48" s="52" t="s">
        <v>75</v>
      </c>
      <c r="H48" s="29" t="s">
        <v>167</v>
      </c>
      <c r="I48" s="43" t="s">
        <v>168</v>
      </c>
      <c r="J48" s="73">
        <v>152114549</v>
      </c>
      <c r="K48" s="73">
        <v>152114549</v>
      </c>
      <c r="L48" s="66" t="s">
        <v>53</v>
      </c>
      <c r="M48" s="66" t="s">
        <v>54</v>
      </c>
      <c r="N48" s="76" t="s">
        <v>174</v>
      </c>
      <c r="O48" s="78">
        <v>3054</v>
      </c>
      <c r="P48" s="78" t="s">
        <v>175</v>
      </c>
      <c r="Q48" s="78">
        <v>8205</v>
      </c>
      <c r="R48" s="52">
        <v>18995</v>
      </c>
      <c r="S48" s="44">
        <v>44380</v>
      </c>
      <c r="T48" s="44" t="s">
        <v>176</v>
      </c>
      <c r="U48" s="98">
        <v>22700000</v>
      </c>
      <c r="V48" s="139"/>
      <c r="W48" s="99" t="s">
        <v>177</v>
      </c>
      <c r="X48" s="100" t="s">
        <v>178</v>
      </c>
    </row>
    <row r="49" spans="1:25" ht="42" hidden="1" customHeight="1" x14ac:dyDescent="0.3">
      <c r="A49" s="37"/>
      <c r="B49" s="38">
        <v>80121500</v>
      </c>
      <c r="C49" s="29" t="s">
        <v>179</v>
      </c>
      <c r="D49" s="65" t="s">
        <v>180</v>
      </c>
      <c r="E49" s="65" t="s">
        <v>180</v>
      </c>
      <c r="F49" s="65" t="s">
        <v>180</v>
      </c>
      <c r="G49" s="52" t="s">
        <v>50</v>
      </c>
      <c r="H49" s="29" t="s">
        <v>167</v>
      </c>
      <c r="I49" s="43" t="s">
        <v>181</v>
      </c>
      <c r="J49" s="73">
        <v>198735408</v>
      </c>
      <c r="K49" s="73">
        <v>198735408</v>
      </c>
      <c r="L49" s="66" t="s">
        <v>53</v>
      </c>
      <c r="M49" s="66" t="s">
        <v>54</v>
      </c>
      <c r="N49" s="76" t="s">
        <v>174</v>
      </c>
      <c r="O49" s="53" t="s">
        <v>182</v>
      </c>
      <c r="P49" s="111" t="s">
        <v>183</v>
      </c>
      <c r="Q49" s="111" t="s">
        <v>184</v>
      </c>
      <c r="R49" s="52" t="s">
        <v>185</v>
      </c>
      <c r="S49" s="44" t="s">
        <v>186</v>
      </c>
      <c r="T49" s="44" t="s">
        <v>187</v>
      </c>
      <c r="U49" s="98">
        <f>16217190+16217190</f>
        <v>32434380</v>
      </c>
      <c r="V49" s="139"/>
      <c r="W49" s="101" t="s">
        <v>188</v>
      </c>
      <c r="X49" s="100" t="s">
        <v>189</v>
      </c>
    </row>
    <row r="50" spans="1:25" ht="67.5" hidden="1" customHeight="1" x14ac:dyDescent="0.3">
      <c r="A50" s="37"/>
      <c r="B50" s="38">
        <v>80121500</v>
      </c>
      <c r="C50" s="29" t="s">
        <v>190</v>
      </c>
      <c r="D50" s="79" t="s">
        <v>48</v>
      </c>
      <c r="E50" s="79" t="s">
        <v>95</v>
      </c>
      <c r="F50" s="65" t="s">
        <v>166</v>
      </c>
      <c r="G50" s="52" t="s">
        <v>50</v>
      </c>
      <c r="H50" s="29" t="s">
        <v>167</v>
      </c>
      <c r="I50" s="43" t="s">
        <v>181</v>
      </c>
      <c r="J50" s="73">
        <v>302953104</v>
      </c>
      <c r="K50" s="73">
        <v>100984368</v>
      </c>
      <c r="L50" s="66" t="s">
        <v>110</v>
      </c>
      <c r="M50" s="52" t="s">
        <v>868</v>
      </c>
      <c r="N50" s="76" t="s">
        <v>174</v>
      </c>
      <c r="O50" s="190">
        <v>3110</v>
      </c>
      <c r="P50" s="190" t="s">
        <v>766</v>
      </c>
      <c r="Q50" s="190">
        <v>8324</v>
      </c>
      <c r="R50" s="50">
        <v>19448</v>
      </c>
      <c r="S50" s="58">
        <v>44876</v>
      </c>
      <c r="T50" s="58" t="s">
        <v>102</v>
      </c>
      <c r="U50" s="57">
        <v>119920000</v>
      </c>
      <c r="V50" s="186" t="s">
        <v>793</v>
      </c>
      <c r="W50" s="72" t="s">
        <v>191</v>
      </c>
      <c r="X50" s="100"/>
    </row>
    <row r="51" spans="1:25" ht="42" hidden="1" customHeight="1" x14ac:dyDescent="0.3">
      <c r="A51" s="37"/>
      <c r="B51" s="38">
        <v>43231500</v>
      </c>
      <c r="C51" s="29" t="s">
        <v>193</v>
      </c>
      <c r="D51" s="65" t="s">
        <v>72</v>
      </c>
      <c r="E51" s="65" t="s">
        <v>129</v>
      </c>
      <c r="F51" s="65" t="s">
        <v>102</v>
      </c>
      <c r="G51" s="52" t="s">
        <v>50</v>
      </c>
      <c r="H51" s="29" t="s">
        <v>167</v>
      </c>
      <c r="I51" s="43" t="s">
        <v>194</v>
      </c>
      <c r="J51" s="73">
        <v>147063728</v>
      </c>
      <c r="K51" s="73">
        <v>147063728</v>
      </c>
      <c r="L51" s="66" t="s">
        <v>53</v>
      </c>
      <c r="M51" s="66" t="s">
        <v>54</v>
      </c>
      <c r="N51" s="76" t="s">
        <v>195</v>
      </c>
      <c r="O51" s="53">
        <v>2985</v>
      </c>
      <c r="P51" s="111" t="s">
        <v>196</v>
      </c>
      <c r="Q51" s="111">
        <v>7991</v>
      </c>
      <c r="R51" s="52">
        <v>18525</v>
      </c>
      <c r="S51" s="44">
        <v>44231</v>
      </c>
      <c r="T51" s="44" t="s">
        <v>80</v>
      </c>
      <c r="U51" s="98">
        <v>147063728</v>
      </c>
      <c r="V51" s="139"/>
      <c r="W51" s="72" t="s">
        <v>70</v>
      </c>
      <c r="X51" s="100"/>
    </row>
    <row r="52" spans="1:25" ht="85.5" hidden="1" customHeight="1" x14ac:dyDescent="0.3">
      <c r="A52" s="37"/>
      <c r="B52" s="38">
        <v>80121503</v>
      </c>
      <c r="C52" s="29" t="s">
        <v>197</v>
      </c>
      <c r="D52" s="65" t="s">
        <v>180</v>
      </c>
      <c r="E52" s="65" t="s">
        <v>54</v>
      </c>
      <c r="F52" s="65" t="s">
        <v>180</v>
      </c>
      <c r="G52" s="52" t="s">
        <v>50</v>
      </c>
      <c r="H52" s="29" t="s">
        <v>167</v>
      </c>
      <c r="I52" s="43" t="s">
        <v>198</v>
      </c>
      <c r="J52" s="73">
        <f>5950000+54057297+3243438+59500000</f>
        <v>122750735</v>
      </c>
      <c r="K52" s="73">
        <f>5950000+54057297+3243438+59500000</f>
        <v>122750735</v>
      </c>
      <c r="L52" s="66" t="s">
        <v>53</v>
      </c>
      <c r="M52" s="66" t="s">
        <v>54</v>
      </c>
      <c r="N52" s="76" t="s">
        <v>199</v>
      </c>
      <c r="O52" s="53" t="s">
        <v>200</v>
      </c>
      <c r="P52" s="111" t="s">
        <v>201</v>
      </c>
      <c r="Q52" s="111" t="s">
        <v>202</v>
      </c>
      <c r="R52" s="52" t="s">
        <v>203</v>
      </c>
      <c r="S52" s="44" t="s">
        <v>204</v>
      </c>
      <c r="T52" s="44" t="s">
        <v>205</v>
      </c>
      <c r="U52" s="98">
        <f>5950000+54057297+3243438+59500000</f>
        <v>122750735</v>
      </c>
      <c r="V52" s="139"/>
      <c r="W52" s="102" t="s">
        <v>70</v>
      </c>
      <c r="X52" s="100" t="s">
        <v>206</v>
      </c>
    </row>
    <row r="53" spans="1:25" ht="42" hidden="1" customHeight="1" x14ac:dyDescent="0.3">
      <c r="A53" s="37"/>
      <c r="B53" s="38">
        <v>80121503</v>
      </c>
      <c r="C53" s="118" t="s">
        <v>197</v>
      </c>
      <c r="D53" s="65" t="s">
        <v>180</v>
      </c>
      <c r="E53" s="65" t="s">
        <v>54</v>
      </c>
      <c r="F53" s="65" t="s">
        <v>180</v>
      </c>
      <c r="G53" s="52" t="s">
        <v>50</v>
      </c>
      <c r="H53" s="29" t="s">
        <v>167</v>
      </c>
      <c r="I53" s="43" t="s">
        <v>198</v>
      </c>
      <c r="J53" s="73">
        <v>57300735</v>
      </c>
      <c r="K53" s="73">
        <v>26651240</v>
      </c>
      <c r="L53" s="66" t="s">
        <v>53</v>
      </c>
      <c r="M53" s="66" t="s">
        <v>54</v>
      </c>
      <c r="N53" s="76" t="s">
        <v>207</v>
      </c>
      <c r="O53" s="51" t="s">
        <v>208</v>
      </c>
      <c r="P53" s="96" t="s">
        <v>209</v>
      </c>
      <c r="Q53" s="96" t="s">
        <v>210</v>
      </c>
      <c r="R53" s="52"/>
      <c r="S53" s="44"/>
      <c r="T53" s="58" t="s">
        <v>211</v>
      </c>
      <c r="U53" s="57">
        <f>54057297+3243438</f>
        <v>57300735</v>
      </c>
      <c r="V53" s="139"/>
      <c r="W53" s="102"/>
      <c r="X53" s="100"/>
      <c r="Y53" s="39" t="s">
        <v>212</v>
      </c>
    </row>
    <row r="54" spans="1:25" ht="42" hidden="1" customHeight="1" x14ac:dyDescent="0.3">
      <c r="A54" s="37"/>
      <c r="B54" s="38">
        <v>80120000</v>
      </c>
      <c r="C54" s="39" t="s">
        <v>213</v>
      </c>
      <c r="D54" s="147" t="s">
        <v>61</v>
      </c>
      <c r="E54" s="147" t="s">
        <v>95</v>
      </c>
      <c r="F54" s="147" t="s">
        <v>147</v>
      </c>
      <c r="G54" s="52" t="s">
        <v>50</v>
      </c>
      <c r="H54" s="148" t="s">
        <v>167</v>
      </c>
      <c r="I54" s="72" t="s">
        <v>214</v>
      </c>
      <c r="J54" s="73">
        <v>40000000</v>
      </c>
      <c r="K54" s="73">
        <v>40000000</v>
      </c>
      <c r="L54" s="78" t="s">
        <v>53</v>
      </c>
      <c r="M54" s="78" t="s">
        <v>54</v>
      </c>
      <c r="N54" s="76" t="s">
        <v>215</v>
      </c>
      <c r="O54" s="51">
        <v>3086</v>
      </c>
      <c r="P54" s="96" t="s">
        <v>216</v>
      </c>
      <c r="Q54" s="96">
        <v>8277</v>
      </c>
      <c r="R54" s="50">
        <v>19197</v>
      </c>
      <c r="S54" s="58">
        <v>44441</v>
      </c>
      <c r="T54" s="58" t="s">
        <v>147</v>
      </c>
      <c r="U54" s="57">
        <v>40000000</v>
      </c>
      <c r="V54" s="35" t="s">
        <v>217</v>
      </c>
      <c r="W54" s="102"/>
      <c r="X54" s="100"/>
    </row>
    <row r="55" spans="1:25" ht="42" hidden="1" customHeight="1" x14ac:dyDescent="0.3">
      <c r="A55" s="37"/>
      <c r="B55" s="38">
        <v>80120000</v>
      </c>
      <c r="C55" s="39" t="s">
        <v>213</v>
      </c>
      <c r="D55" s="147" t="s">
        <v>61</v>
      </c>
      <c r="E55" s="147" t="s">
        <v>95</v>
      </c>
      <c r="F55" s="147" t="s">
        <v>91</v>
      </c>
      <c r="G55" s="53" t="s">
        <v>50</v>
      </c>
      <c r="H55" s="148" t="s">
        <v>167</v>
      </c>
      <c r="I55" s="148" t="s">
        <v>214</v>
      </c>
      <c r="J55" s="73">
        <v>119000000</v>
      </c>
      <c r="K55" s="73">
        <v>119000000</v>
      </c>
      <c r="L55" s="53" t="s">
        <v>53</v>
      </c>
      <c r="M55" s="78" t="s">
        <v>54</v>
      </c>
      <c r="N55" s="76" t="s">
        <v>215</v>
      </c>
      <c r="O55" s="51">
        <v>3084</v>
      </c>
      <c r="P55" s="96" t="s">
        <v>758</v>
      </c>
      <c r="Q55" s="96">
        <v>8276</v>
      </c>
      <c r="R55" s="50">
        <v>19198</v>
      </c>
      <c r="S55" s="58">
        <v>44441</v>
      </c>
      <c r="T55" s="58" t="s">
        <v>147</v>
      </c>
      <c r="U55" s="57">
        <v>119000000</v>
      </c>
      <c r="V55" s="35" t="s">
        <v>218</v>
      </c>
      <c r="W55" s="102"/>
      <c r="X55" s="100"/>
    </row>
    <row r="56" spans="1:25" ht="42" customHeight="1" x14ac:dyDescent="0.3">
      <c r="A56" s="37"/>
      <c r="B56" s="38">
        <v>80120000</v>
      </c>
      <c r="C56" s="39" t="s">
        <v>794</v>
      </c>
      <c r="D56" s="147" t="s">
        <v>86</v>
      </c>
      <c r="E56" s="147" t="s">
        <v>86</v>
      </c>
      <c r="F56" s="147" t="s">
        <v>382</v>
      </c>
      <c r="G56" s="53" t="s">
        <v>50</v>
      </c>
      <c r="H56" s="148" t="s">
        <v>167</v>
      </c>
      <c r="I56" s="148" t="s">
        <v>214</v>
      </c>
      <c r="J56" s="73">
        <v>2142000</v>
      </c>
      <c r="K56" s="73">
        <v>2142000</v>
      </c>
      <c r="L56" s="53" t="s">
        <v>53</v>
      </c>
      <c r="M56" s="78" t="s">
        <v>54</v>
      </c>
      <c r="N56" s="76" t="s">
        <v>195</v>
      </c>
      <c r="O56" s="51">
        <v>3132</v>
      </c>
      <c r="P56" s="96" t="s">
        <v>789</v>
      </c>
      <c r="Q56" s="96" t="s">
        <v>795</v>
      </c>
      <c r="R56" s="50">
        <v>19686</v>
      </c>
      <c r="S56" s="58"/>
      <c r="T56" s="58"/>
      <c r="U56" s="57">
        <f>900000+1242000</f>
        <v>2142000</v>
      </c>
      <c r="V56" s="35"/>
      <c r="W56" s="33" t="s">
        <v>70</v>
      </c>
      <c r="X56" s="3" t="s">
        <v>219</v>
      </c>
      <c r="Y56" s="39"/>
    </row>
    <row r="57" spans="1:25" ht="37.5" hidden="1" x14ac:dyDescent="0.3">
      <c r="A57" s="37"/>
      <c r="B57" s="38">
        <v>84121801</v>
      </c>
      <c r="C57" s="119" t="s">
        <v>220</v>
      </c>
      <c r="D57" s="150" t="s">
        <v>72</v>
      </c>
      <c r="E57" s="150" t="s">
        <v>73</v>
      </c>
      <c r="F57" s="183" t="s">
        <v>102</v>
      </c>
      <c r="G57" s="184" t="s">
        <v>50</v>
      </c>
      <c r="H57" s="185" t="s">
        <v>221</v>
      </c>
      <c r="I57" s="186" t="s">
        <v>222</v>
      </c>
      <c r="J57" s="73">
        <v>134780000</v>
      </c>
      <c r="K57" s="73">
        <v>111980000</v>
      </c>
      <c r="L57" s="188" t="s">
        <v>110</v>
      </c>
      <c r="M57" s="52" t="s">
        <v>868</v>
      </c>
      <c r="N57" s="189" t="s">
        <v>223</v>
      </c>
      <c r="O57" s="190">
        <v>2997</v>
      </c>
      <c r="P57" s="191" t="str">
        <f>+VLOOKUP(O57,'[1]BASE DE CONTRATOS'!$C$3:$Z$30,2,0)</f>
        <v>19000-011-2021</v>
      </c>
      <c r="Q57" s="191" t="str">
        <f>+VLOOKUP(O57,'[1]BASE DE CONTRATOS'!$C$3:$Z$30,10,0)</f>
        <v>8019
CF 200</v>
      </c>
      <c r="R57" s="175">
        <f>+VLOOKUP(O57,'[1]BASE DE CONTRATOS'!$C$3:$Z$30,12,0)</f>
        <v>120360000</v>
      </c>
      <c r="S57" s="192">
        <f>+VLOOKUP(O57,'[1]BASE DE CONTRATOS'!$C$3:$Z$30,21,0)</f>
        <v>44259</v>
      </c>
      <c r="T57" s="192" t="s">
        <v>80</v>
      </c>
      <c r="U57" s="193">
        <f>+VLOOKUP(O57,'[1]BASE DE CONTRATOS'!$C$3:$Z$30,9,0)</f>
        <v>120360000</v>
      </c>
      <c r="V57" s="194" t="s">
        <v>70</v>
      </c>
      <c r="W57" s="33" t="s">
        <v>70</v>
      </c>
    </row>
    <row r="58" spans="1:25" ht="75" x14ac:dyDescent="0.3">
      <c r="A58" s="37"/>
      <c r="B58" s="38">
        <v>84121802</v>
      </c>
      <c r="C58" s="149" t="s">
        <v>224</v>
      </c>
      <c r="D58" s="150" t="s">
        <v>60</v>
      </c>
      <c r="E58" s="150" t="s">
        <v>90</v>
      </c>
      <c r="F58" s="183" t="s">
        <v>225</v>
      </c>
      <c r="G58" s="184" t="s">
        <v>50</v>
      </c>
      <c r="H58" s="185" t="s">
        <v>221</v>
      </c>
      <c r="I58" s="186" t="s">
        <v>222</v>
      </c>
      <c r="J58" s="73">
        <v>4851200</v>
      </c>
      <c r="K58" s="73">
        <v>4851200</v>
      </c>
      <c r="L58" s="188" t="s">
        <v>53</v>
      </c>
      <c r="M58" s="188" t="s">
        <v>54</v>
      </c>
      <c r="N58" s="189" t="s">
        <v>223</v>
      </c>
      <c r="O58" s="191">
        <v>3061</v>
      </c>
      <c r="P58" s="191" t="s">
        <v>226</v>
      </c>
      <c r="Q58" s="191">
        <v>8173</v>
      </c>
      <c r="R58" s="175">
        <v>19283</v>
      </c>
      <c r="S58" s="192">
        <v>44470</v>
      </c>
      <c r="T58" s="192" t="s">
        <v>227</v>
      </c>
      <c r="U58" s="187">
        <v>4851200</v>
      </c>
      <c r="V58" s="194" t="s">
        <v>688</v>
      </c>
      <c r="W58" s="97" t="s">
        <v>228</v>
      </c>
    </row>
    <row r="59" spans="1:25" ht="37.5" x14ac:dyDescent="0.3">
      <c r="A59" s="37"/>
      <c r="B59" s="38">
        <v>84121802</v>
      </c>
      <c r="C59" s="149" t="s">
        <v>687</v>
      </c>
      <c r="D59" s="150" t="s">
        <v>90</v>
      </c>
      <c r="E59" s="150" t="s">
        <v>86</v>
      </c>
      <c r="F59" s="183" t="s">
        <v>102</v>
      </c>
      <c r="G59" s="184" t="s">
        <v>50</v>
      </c>
      <c r="H59" s="185" t="s">
        <v>221</v>
      </c>
      <c r="I59" s="186" t="s">
        <v>222</v>
      </c>
      <c r="J59" s="73">
        <v>6000000</v>
      </c>
      <c r="K59" s="73">
        <v>500000</v>
      </c>
      <c r="L59" s="188" t="s">
        <v>110</v>
      </c>
      <c r="M59" s="52" t="s">
        <v>868</v>
      </c>
      <c r="N59" s="189" t="s">
        <v>223</v>
      </c>
      <c r="O59" s="191">
        <v>3126</v>
      </c>
      <c r="P59" s="191" t="s">
        <v>689</v>
      </c>
      <c r="Q59" s="191" t="s">
        <v>690</v>
      </c>
      <c r="R59" s="195">
        <v>19737</v>
      </c>
      <c r="S59" s="192">
        <v>44560</v>
      </c>
      <c r="T59" s="192" t="s">
        <v>80</v>
      </c>
      <c r="U59" s="187">
        <v>6000000</v>
      </c>
      <c r="V59" s="194" t="s">
        <v>70</v>
      </c>
      <c r="W59" s="97"/>
    </row>
    <row r="60" spans="1:25" ht="37.5" hidden="1" x14ac:dyDescent="0.3">
      <c r="A60" s="37"/>
      <c r="B60" s="38">
        <v>84121801</v>
      </c>
      <c r="C60" s="119" t="s">
        <v>229</v>
      </c>
      <c r="D60" s="150" t="s">
        <v>60</v>
      </c>
      <c r="E60" s="150" t="s">
        <v>47</v>
      </c>
      <c r="F60" s="183" t="s">
        <v>87</v>
      </c>
      <c r="G60" s="184" t="s">
        <v>50</v>
      </c>
      <c r="H60" s="185" t="s">
        <v>221</v>
      </c>
      <c r="I60" s="186" t="s">
        <v>222</v>
      </c>
      <c r="J60" s="73">
        <v>3972632.13</v>
      </c>
      <c r="K60" s="73">
        <v>3972632.13</v>
      </c>
      <c r="L60" s="188" t="s">
        <v>53</v>
      </c>
      <c r="M60" s="188" t="s">
        <v>54</v>
      </c>
      <c r="N60" s="189" t="s">
        <v>223</v>
      </c>
      <c r="O60" s="191">
        <v>3021</v>
      </c>
      <c r="P60" s="191" t="s">
        <v>230</v>
      </c>
      <c r="Q60" s="191">
        <v>8105</v>
      </c>
      <c r="R60" s="175">
        <v>18914</v>
      </c>
      <c r="S60" s="192">
        <v>44350</v>
      </c>
      <c r="T60" s="192" t="s">
        <v>231</v>
      </c>
      <c r="U60" s="187">
        <v>3972632.13</v>
      </c>
      <c r="V60" s="194" t="s">
        <v>688</v>
      </c>
      <c r="W60" s="33" t="s">
        <v>70</v>
      </c>
    </row>
    <row r="61" spans="1:25" ht="37.5" x14ac:dyDescent="0.3">
      <c r="A61" s="37"/>
      <c r="B61" s="38">
        <v>84121801</v>
      </c>
      <c r="C61" s="119" t="s">
        <v>232</v>
      </c>
      <c r="D61" s="150" t="s">
        <v>90</v>
      </c>
      <c r="E61" s="150" t="s">
        <v>86</v>
      </c>
      <c r="F61" s="183" t="s">
        <v>102</v>
      </c>
      <c r="G61" s="184" t="s">
        <v>50</v>
      </c>
      <c r="H61" s="185" t="s">
        <v>221</v>
      </c>
      <c r="I61" s="186" t="s">
        <v>222</v>
      </c>
      <c r="J61" s="73">
        <v>7200000</v>
      </c>
      <c r="K61" s="73">
        <v>600000</v>
      </c>
      <c r="L61" s="188" t="s">
        <v>110</v>
      </c>
      <c r="M61" s="52" t="s">
        <v>868</v>
      </c>
      <c r="N61" s="189" t="s">
        <v>223</v>
      </c>
      <c r="O61" s="191">
        <v>3115</v>
      </c>
      <c r="P61" s="191" t="s">
        <v>691</v>
      </c>
      <c r="Q61" s="191" t="s">
        <v>692</v>
      </c>
      <c r="R61" s="175">
        <v>19543</v>
      </c>
      <c r="S61" s="192">
        <v>44539</v>
      </c>
      <c r="T61" s="192" t="s">
        <v>80</v>
      </c>
      <c r="U61" s="187">
        <v>7200000</v>
      </c>
      <c r="V61" s="194" t="s">
        <v>70</v>
      </c>
      <c r="W61" s="97" t="s">
        <v>233</v>
      </c>
    </row>
    <row r="62" spans="1:25" ht="56.25" x14ac:dyDescent="0.3">
      <c r="A62" s="37"/>
      <c r="B62" s="38">
        <v>84121806</v>
      </c>
      <c r="C62" s="119" t="s">
        <v>234</v>
      </c>
      <c r="D62" s="150" t="s">
        <v>90</v>
      </c>
      <c r="E62" s="150" t="s">
        <v>86</v>
      </c>
      <c r="F62" s="183" t="s">
        <v>235</v>
      </c>
      <c r="G62" s="184" t="s">
        <v>50</v>
      </c>
      <c r="H62" s="185" t="s">
        <v>221</v>
      </c>
      <c r="I62" s="186" t="s">
        <v>236</v>
      </c>
      <c r="J62" s="73">
        <v>710000000</v>
      </c>
      <c r="K62" s="73">
        <v>20000000</v>
      </c>
      <c r="L62" s="188" t="s">
        <v>110</v>
      </c>
      <c r="M62" s="52" t="s">
        <v>868</v>
      </c>
      <c r="N62" s="189" t="s">
        <v>223</v>
      </c>
      <c r="O62" s="191">
        <v>3113</v>
      </c>
      <c r="P62" s="191" t="s">
        <v>693</v>
      </c>
      <c r="Q62" s="191" t="s">
        <v>694</v>
      </c>
      <c r="R62" s="175">
        <v>19735</v>
      </c>
      <c r="S62" s="192">
        <v>44547</v>
      </c>
      <c r="T62" s="192" t="s">
        <v>695</v>
      </c>
      <c r="U62" s="193">
        <v>710000000</v>
      </c>
      <c r="V62" s="194" t="s">
        <v>70</v>
      </c>
      <c r="W62" s="33"/>
    </row>
    <row r="63" spans="1:25" ht="56.25" x14ac:dyDescent="0.3">
      <c r="A63" s="37"/>
      <c r="B63" s="38">
        <v>84121806</v>
      </c>
      <c r="C63" s="119" t="s">
        <v>237</v>
      </c>
      <c r="D63" s="150" t="s">
        <v>61</v>
      </c>
      <c r="E63" s="150" t="s">
        <v>85</v>
      </c>
      <c r="F63" s="183" t="s">
        <v>102</v>
      </c>
      <c r="G63" s="184" t="s">
        <v>50</v>
      </c>
      <c r="H63" s="185" t="s">
        <v>221</v>
      </c>
      <c r="I63" s="186" t="s">
        <v>236</v>
      </c>
      <c r="J63" s="73">
        <v>664800000</v>
      </c>
      <c r="K63" s="73">
        <v>277000000</v>
      </c>
      <c r="L63" s="188" t="s">
        <v>110</v>
      </c>
      <c r="M63" s="52" t="s">
        <v>868</v>
      </c>
      <c r="N63" s="189" t="s">
        <v>223</v>
      </c>
      <c r="O63" s="191">
        <v>3104</v>
      </c>
      <c r="P63" s="191" t="s">
        <v>696</v>
      </c>
      <c r="Q63" s="191" t="s">
        <v>697</v>
      </c>
      <c r="R63" s="175">
        <v>19387</v>
      </c>
      <c r="S63" s="192">
        <v>44501</v>
      </c>
      <c r="T63" s="192" t="s">
        <v>80</v>
      </c>
      <c r="U63" s="193">
        <v>610000000</v>
      </c>
      <c r="V63" s="194" t="s">
        <v>70</v>
      </c>
      <c r="W63" s="35" t="s">
        <v>238</v>
      </c>
    </row>
    <row r="64" spans="1:25" ht="37.5" hidden="1" x14ac:dyDescent="0.3">
      <c r="A64" s="37"/>
      <c r="B64" s="38">
        <v>84121806</v>
      </c>
      <c r="C64" s="119" t="s">
        <v>239</v>
      </c>
      <c r="D64" s="150" t="s">
        <v>72</v>
      </c>
      <c r="E64" s="150" t="s">
        <v>73</v>
      </c>
      <c r="F64" s="183" t="s">
        <v>102</v>
      </c>
      <c r="G64" s="184" t="s">
        <v>50</v>
      </c>
      <c r="H64" s="185" t="s">
        <v>221</v>
      </c>
      <c r="I64" s="186" t="s">
        <v>236</v>
      </c>
      <c r="J64" s="73">
        <v>1249360000</v>
      </c>
      <c r="K64" s="73">
        <v>1038360000</v>
      </c>
      <c r="L64" s="188" t="s">
        <v>110</v>
      </c>
      <c r="M64" s="52" t="s">
        <v>868</v>
      </c>
      <c r="N64" s="189" t="s">
        <v>223</v>
      </c>
      <c r="O64" s="191">
        <v>2998</v>
      </c>
      <c r="P64" s="191" t="str">
        <f>+VLOOKUP(O64,'[1]BASE DE CONTRATOS'!$C$3:$Z$30,2,0)</f>
        <v>19000-014-2021</v>
      </c>
      <c r="Q64" s="191" t="s">
        <v>698</v>
      </c>
      <c r="R64" s="175" t="s">
        <v>699</v>
      </c>
      <c r="S64" s="192">
        <f>+VLOOKUP(O64,'[1]BASE DE CONTRATOS'!$C$3:$Z$30,21,0)</f>
        <v>44253</v>
      </c>
      <c r="T64" s="192" t="s">
        <v>700</v>
      </c>
      <c r="U64" s="193">
        <v>873000000</v>
      </c>
      <c r="V64" s="194" t="s">
        <v>688</v>
      </c>
      <c r="W64" s="97" t="s">
        <v>233</v>
      </c>
    </row>
    <row r="65" spans="1:23" ht="37.5" x14ac:dyDescent="0.3">
      <c r="A65" s="37"/>
      <c r="B65" s="38">
        <v>84121806</v>
      </c>
      <c r="C65" s="119" t="s">
        <v>240</v>
      </c>
      <c r="D65" s="150" t="s">
        <v>90</v>
      </c>
      <c r="E65" s="150" t="s">
        <v>86</v>
      </c>
      <c r="F65" s="183" t="s">
        <v>102</v>
      </c>
      <c r="G65" s="184" t="s">
        <v>50</v>
      </c>
      <c r="H65" s="185" t="s">
        <v>221</v>
      </c>
      <c r="I65" s="186" t="s">
        <v>236</v>
      </c>
      <c r="J65" s="73">
        <v>1237000000</v>
      </c>
      <c r="K65" s="73">
        <v>100000000</v>
      </c>
      <c r="L65" s="188" t="s">
        <v>110</v>
      </c>
      <c r="M65" s="52" t="s">
        <v>868</v>
      </c>
      <c r="N65" s="189" t="s">
        <v>223</v>
      </c>
      <c r="O65" s="191">
        <v>3111</v>
      </c>
      <c r="P65" s="191" t="s">
        <v>770</v>
      </c>
      <c r="Q65" s="191" t="s">
        <v>701</v>
      </c>
      <c r="R65" s="175">
        <v>19505</v>
      </c>
      <c r="S65" s="192">
        <v>44531</v>
      </c>
      <c r="T65" s="192" t="s">
        <v>80</v>
      </c>
      <c r="U65" s="193">
        <v>1237000000</v>
      </c>
      <c r="V65" s="194" t="s">
        <v>70</v>
      </c>
      <c r="W65" s="97" t="s">
        <v>233</v>
      </c>
    </row>
    <row r="66" spans="1:23" ht="131.25" hidden="1" x14ac:dyDescent="0.3">
      <c r="A66" s="37"/>
      <c r="B66" s="133" t="s">
        <v>241</v>
      </c>
      <c r="C66" s="134" t="s">
        <v>242</v>
      </c>
      <c r="D66" s="65" t="s">
        <v>61</v>
      </c>
      <c r="E66" s="65" t="s">
        <v>95</v>
      </c>
      <c r="F66" s="65" t="s">
        <v>102</v>
      </c>
      <c r="G66" s="52" t="s">
        <v>126</v>
      </c>
      <c r="H66" s="29" t="s">
        <v>243</v>
      </c>
      <c r="I66" s="135" t="s">
        <v>244</v>
      </c>
      <c r="J66" s="73">
        <v>1324251965</v>
      </c>
      <c r="K66" s="73">
        <v>322599476</v>
      </c>
      <c r="L66" s="66" t="s">
        <v>110</v>
      </c>
      <c r="M66" s="52" t="s">
        <v>868</v>
      </c>
      <c r="N66" s="71" t="s">
        <v>245</v>
      </c>
      <c r="O66" s="96">
        <v>3089</v>
      </c>
      <c r="P66" s="96" t="s">
        <v>246</v>
      </c>
      <c r="Q66" s="50">
        <v>8243</v>
      </c>
      <c r="R66" s="50" t="s">
        <v>247</v>
      </c>
      <c r="S66" s="58">
        <v>44470</v>
      </c>
      <c r="T66" s="50" t="s">
        <v>62</v>
      </c>
      <c r="U66" s="92" t="s">
        <v>248</v>
      </c>
      <c r="V66" s="140"/>
      <c r="W66" s="97"/>
    </row>
    <row r="67" spans="1:23" ht="56.25" hidden="1" x14ac:dyDescent="0.3">
      <c r="A67" s="37"/>
      <c r="B67" s="38" t="s">
        <v>249</v>
      </c>
      <c r="C67" s="108" t="s">
        <v>250</v>
      </c>
      <c r="D67" s="79" t="s">
        <v>129</v>
      </c>
      <c r="E67" s="79" t="s">
        <v>60</v>
      </c>
      <c r="F67" s="65" t="s">
        <v>251</v>
      </c>
      <c r="G67" s="52" t="s">
        <v>252</v>
      </c>
      <c r="H67" s="29" t="s">
        <v>253</v>
      </c>
      <c r="I67" s="107" t="s">
        <v>254</v>
      </c>
      <c r="J67" s="73">
        <v>363916277</v>
      </c>
      <c r="K67" s="73">
        <v>363916277</v>
      </c>
      <c r="L67" s="52" t="s">
        <v>53</v>
      </c>
      <c r="M67" s="66" t="s">
        <v>54</v>
      </c>
      <c r="N67" s="71" t="s">
        <v>255</v>
      </c>
      <c r="O67" s="96">
        <v>3023</v>
      </c>
      <c r="P67" s="50" t="s">
        <v>256</v>
      </c>
      <c r="Q67" s="50">
        <v>6576</v>
      </c>
      <c r="R67" s="50">
        <v>18846</v>
      </c>
      <c r="S67" s="58">
        <v>44335</v>
      </c>
      <c r="T67" s="50" t="s">
        <v>257</v>
      </c>
      <c r="U67" s="92">
        <v>6971783</v>
      </c>
      <c r="V67" s="140" t="s">
        <v>703</v>
      </c>
      <c r="W67" s="99" t="s">
        <v>70</v>
      </c>
    </row>
    <row r="68" spans="1:23" ht="56.25" hidden="1" x14ac:dyDescent="0.3">
      <c r="A68" s="37"/>
      <c r="B68" s="38">
        <v>80141902</v>
      </c>
      <c r="C68" s="108" t="s">
        <v>258</v>
      </c>
      <c r="D68" s="79" t="s">
        <v>48</v>
      </c>
      <c r="E68" s="79" t="s">
        <v>61</v>
      </c>
      <c r="F68" s="65" t="s">
        <v>251</v>
      </c>
      <c r="G68" s="52" t="s">
        <v>259</v>
      </c>
      <c r="H68" s="29" t="s">
        <v>253</v>
      </c>
      <c r="I68" s="107" t="s">
        <v>260</v>
      </c>
      <c r="J68" s="73">
        <v>173060000</v>
      </c>
      <c r="K68" s="73">
        <v>173060000</v>
      </c>
      <c r="L68" s="66" t="s">
        <v>53</v>
      </c>
      <c r="M68" s="66" t="s">
        <v>54</v>
      </c>
      <c r="N68" s="71" t="s">
        <v>255</v>
      </c>
      <c r="O68" s="96">
        <v>3068</v>
      </c>
      <c r="P68" s="50" t="s">
        <v>261</v>
      </c>
      <c r="Q68" s="50">
        <v>8071</v>
      </c>
      <c r="R68" s="50">
        <v>19137</v>
      </c>
      <c r="S68" s="58">
        <v>44420</v>
      </c>
      <c r="T68" s="50" t="s">
        <v>262</v>
      </c>
      <c r="U68" s="92">
        <v>173060000</v>
      </c>
      <c r="V68" s="140" t="s">
        <v>704</v>
      </c>
      <c r="W68" s="35" t="s">
        <v>263</v>
      </c>
    </row>
    <row r="69" spans="1:23" ht="37.5" hidden="1" x14ac:dyDescent="0.3">
      <c r="A69" s="37"/>
      <c r="B69" s="38">
        <v>85122201</v>
      </c>
      <c r="C69" s="108" t="s">
        <v>264</v>
      </c>
      <c r="D69" s="79" t="s">
        <v>129</v>
      </c>
      <c r="E69" s="79" t="s">
        <v>60</v>
      </c>
      <c r="F69" s="65" t="s">
        <v>251</v>
      </c>
      <c r="G69" s="52" t="s">
        <v>63</v>
      </c>
      <c r="H69" s="29" t="s">
        <v>253</v>
      </c>
      <c r="I69" s="107" t="s">
        <v>260</v>
      </c>
      <c r="J69" s="73">
        <v>20360000</v>
      </c>
      <c r="K69" s="73">
        <v>17276564</v>
      </c>
      <c r="L69" s="66" t="s">
        <v>53</v>
      </c>
      <c r="M69" s="66" t="s">
        <v>54</v>
      </c>
      <c r="N69" s="71" t="s">
        <v>255</v>
      </c>
      <c r="O69" s="96" t="s">
        <v>265</v>
      </c>
      <c r="P69" s="50" t="s">
        <v>265</v>
      </c>
      <c r="Q69" s="50">
        <v>8076</v>
      </c>
      <c r="R69" s="50">
        <v>18931</v>
      </c>
      <c r="S69" s="58">
        <v>44350</v>
      </c>
      <c r="T69" s="50" t="s">
        <v>266</v>
      </c>
      <c r="U69" s="92">
        <v>17276564</v>
      </c>
      <c r="V69" s="141"/>
      <c r="W69" s="46" t="s">
        <v>70</v>
      </c>
    </row>
    <row r="70" spans="1:23" ht="75" hidden="1" x14ac:dyDescent="0.3">
      <c r="A70" s="37"/>
      <c r="B70" s="38">
        <v>42171600</v>
      </c>
      <c r="C70" s="108" t="s">
        <v>267</v>
      </c>
      <c r="D70" s="79" t="s">
        <v>48</v>
      </c>
      <c r="E70" s="79" t="s">
        <v>61</v>
      </c>
      <c r="F70" s="65" t="s">
        <v>251</v>
      </c>
      <c r="G70" s="52" t="s">
        <v>259</v>
      </c>
      <c r="H70" s="29" t="s">
        <v>253</v>
      </c>
      <c r="I70" s="107" t="s">
        <v>268</v>
      </c>
      <c r="J70" s="73">
        <f>12000000+20420000</f>
        <v>32420000</v>
      </c>
      <c r="K70" s="73">
        <f>12000000+20420000</f>
        <v>32420000</v>
      </c>
      <c r="L70" s="66" t="s">
        <v>53</v>
      </c>
      <c r="M70" s="66" t="s">
        <v>54</v>
      </c>
      <c r="N70" s="71" t="s">
        <v>255</v>
      </c>
      <c r="O70" s="96">
        <v>3074</v>
      </c>
      <c r="P70" s="50" t="s">
        <v>269</v>
      </c>
      <c r="Q70" s="50">
        <v>8122</v>
      </c>
      <c r="R70" s="50">
        <v>19161</v>
      </c>
      <c r="S70" s="58">
        <v>44431</v>
      </c>
      <c r="T70" s="50" t="s">
        <v>262</v>
      </c>
      <c r="U70" s="92">
        <v>32420000</v>
      </c>
      <c r="V70" s="140" t="s">
        <v>705</v>
      </c>
      <c r="W70" s="35" t="s">
        <v>270</v>
      </c>
    </row>
    <row r="71" spans="1:23" ht="37.5" hidden="1" x14ac:dyDescent="0.3">
      <c r="A71" s="37"/>
      <c r="B71" s="38">
        <v>80111504</v>
      </c>
      <c r="C71" s="108" t="s">
        <v>271</v>
      </c>
      <c r="D71" s="79" t="s">
        <v>60</v>
      </c>
      <c r="E71" s="79" t="s">
        <v>47</v>
      </c>
      <c r="F71" s="65">
        <v>44561</v>
      </c>
      <c r="G71" s="52" t="s">
        <v>259</v>
      </c>
      <c r="H71" s="29" t="s">
        <v>253</v>
      </c>
      <c r="I71" s="107" t="s">
        <v>272</v>
      </c>
      <c r="J71" s="73">
        <v>225000000</v>
      </c>
      <c r="K71" s="73">
        <v>225000000</v>
      </c>
      <c r="L71" s="66" t="s">
        <v>53</v>
      </c>
      <c r="M71" s="66" t="s">
        <v>54</v>
      </c>
      <c r="N71" s="71" t="s">
        <v>255</v>
      </c>
      <c r="O71" s="96">
        <v>3036</v>
      </c>
      <c r="P71" s="50" t="s">
        <v>273</v>
      </c>
      <c r="Q71" s="50">
        <v>6613</v>
      </c>
      <c r="R71" s="50">
        <v>18929</v>
      </c>
      <c r="S71" s="58">
        <v>44362</v>
      </c>
      <c r="T71" s="50" t="s">
        <v>274</v>
      </c>
      <c r="U71" s="92">
        <v>168600000</v>
      </c>
      <c r="V71" s="140"/>
      <c r="W71" s="35" t="s">
        <v>70</v>
      </c>
    </row>
    <row r="72" spans="1:23" ht="37.5" hidden="1" x14ac:dyDescent="0.3">
      <c r="A72" s="37"/>
      <c r="B72" s="38">
        <v>80111504</v>
      </c>
      <c r="C72" s="108" t="s">
        <v>275</v>
      </c>
      <c r="D72" s="79" t="s">
        <v>60</v>
      </c>
      <c r="E72" s="65" t="s">
        <v>276</v>
      </c>
      <c r="F72" s="65" t="s">
        <v>277</v>
      </c>
      <c r="G72" s="52" t="s">
        <v>63</v>
      </c>
      <c r="H72" s="29" t="s">
        <v>253</v>
      </c>
      <c r="I72" s="107" t="s">
        <v>278</v>
      </c>
      <c r="J72" s="73">
        <v>11396000</v>
      </c>
      <c r="K72" s="73">
        <v>11396000</v>
      </c>
      <c r="L72" s="66" t="s">
        <v>53</v>
      </c>
      <c r="M72" s="66" t="s">
        <v>54</v>
      </c>
      <c r="N72" s="71" t="s">
        <v>255</v>
      </c>
      <c r="O72" s="96" t="s">
        <v>279</v>
      </c>
      <c r="P72" s="50" t="s">
        <v>279</v>
      </c>
      <c r="Q72" s="50">
        <v>8166</v>
      </c>
      <c r="R72" s="50">
        <v>18883</v>
      </c>
      <c r="S72" s="58">
        <v>44343</v>
      </c>
      <c r="T72" s="50" t="s">
        <v>280</v>
      </c>
      <c r="U72" s="92">
        <v>11390027</v>
      </c>
      <c r="V72" s="140"/>
      <c r="W72" s="35" t="s">
        <v>70</v>
      </c>
    </row>
    <row r="73" spans="1:23" ht="37.5" hidden="1" x14ac:dyDescent="0.3">
      <c r="A73" s="37"/>
      <c r="B73" s="38">
        <v>80111703</v>
      </c>
      <c r="C73" s="108" t="s">
        <v>281</v>
      </c>
      <c r="D73" s="65" t="s">
        <v>48</v>
      </c>
      <c r="E73" s="65" t="s">
        <v>282</v>
      </c>
      <c r="F73" s="65" t="s">
        <v>62</v>
      </c>
      <c r="G73" s="52" t="s">
        <v>50</v>
      </c>
      <c r="H73" s="29" t="s">
        <v>253</v>
      </c>
      <c r="I73" s="107" t="s">
        <v>283</v>
      </c>
      <c r="J73" s="73">
        <v>13759672</v>
      </c>
      <c r="K73" s="73">
        <v>13759672</v>
      </c>
      <c r="L73" s="66" t="s">
        <v>53</v>
      </c>
      <c r="M73" s="66" t="s">
        <v>54</v>
      </c>
      <c r="N73" s="71" t="s">
        <v>255</v>
      </c>
      <c r="O73" s="96">
        <v>3098</v>
      </c>
      <c r="P73" s="50" t="s">
        <v>284</v>
      </c>
      <c r="Q73" s="50">
        <v>8288</v>
      </c>
      <c r="R73" s="50">
        <v>19332</v>
      </c>
      <c r="S73" s="58">
        <v>44484</v>
      </c>
      <c r="T73" s="50" t="s">
        <v>62</v>
      </c>
      <c r="U73" s="92">
        <v>21420000</v>
      </c>
      <c r="V73" s="140"/>
      <c r="W73" s="97" t="s">
        <v>285</v>
      </c>
    </row>
    <row r="74" spans="1:23" ht="37.5" hidden="1" x14ac:dyDescent="0.3">
      <c r="A74" s="37"/>
      <c r="B74" s="38">
        <v>80111700</v>
      </c>
      <c r="C74" s="108" t="s">
        <v>286</v>
      </c>
      <c r="D74" s="79" t="s">
        <v>60</v>
      </c>
      <c r="E74" s="79" t="s">
        <v>47</v>
      </c>
      <c r="F74" s="65" t="s">
        <v>192</v>
      </c>
      <c r="G74" s="52" t="s">
        <v>63</v>
      </c>
      <c r="H74" s="29" t="s">
        <v>253</v>
      </c>
      <c r="I74" s="107" t="s">
        <v>283</v>
      </c>
      <c r="J74" s="73">
        <v>17934502</v>
      </c>
      <c r="K74" s="73">
        <v>17934502</v>
      </c>
      <c r="L74" s="66" t="s">
        <v>53</v>
      </c>
      <c r="M74" s="66" t="s">
        <v>54</v>
      </c>
      <c r="N74" s="71" t="s">
        <v>255</v>
      </c>
      <c r="O74" s="96" t="s">
        <v>287</v>
      </c>
      <c r="P74" s="50" t="s">
        <v>287</v>
      </c>
      <c r="Q74" s="50">
        <v>8132</v>
      </c>
      <c r="R74" s="50">
        <v>18807</v>
      </c>
      <c r="S74" s="58">
        <v>44323</v>
      </c>
      <c r="T74" s="50" t="s">
        <v>288</v>
      </c>
      <c r="U74" s="92">
        <v>17934502</v>
      </c>
      <c r="V74" s="140"/>
      <c r="W74" s="99" t="s">
        <v>70</v>
      </c>
    </row>
    <row r="75" spans="1:23" ht="37.5" hidden="1" x14ac:dyDescent="0.3">
      <c r="A75" s="37"/>
      <c r="B75" s="38">
        <v>80111700</v>
      </c>
      <c r="C75" s="136" t="s">
        <v>289</v>
      </c>
      <c r="D75" s="79" t="s">
        <v>48</v>
      </c>
      <c r="E75" s="79" t="s">
        <v>61</v>
      </c>
      <c r="F75" s="65" t="s">
        <v>290</v>
      </c>
      <c r="G75" s="52" t="s">
        <v>75</v>
      </c>
      <c r="H75" s="132" t="s">
        <v>253</v>
      </c>
      <c r="I75" s="107" t="s">
        <v>283</v>
      </c>
      <c r="J75" s="73">
        <v>45000000</v>
      </c>
      <c r="K75" s="73">
        <v>45000000</v>
      </c>
      <c r="L75" s="66" t="s">
        <v>291</v>
      </c>
      <c r="M75" s="66" t="s">
        <v>292</v>
      </c>
      <c r="N75" s="71" t="s">
        <v>255</v>
      </c>
      <c r="O75" s="96">
        <v>3081</v>
      </c>
      <c r="P75" s="50" t="s">
        <v>293</v>
      </c>
      <c r="Q75" s="50">
        <v>8238</v>
      </c>
      <c r="R75" s="50">
        <v>19196</v>
      </c>
      <c r="S75" s="58">
        <v>44440</v>
      </c>
      <c r="T75" s="50" t="s">
        <v>294</v>
      </c>
      <c r="U75" s="92">
        <v>45000000</v>
      </c>
      <c r="V75" s="140"/>
      <c r="W75" s="99"/>
    </row>
    <row r="76" spans="1:23" ht="56.25" x14ac:dyDescent="0.3">
      <c r="A76" s="37"/>
      <c r="B76" s="38">
        <v>55121806</v>
      </c>
      <c r="C76" s="197" t="s">
        <v>706</v>
      </c>
      <c r="D76" s="79" t="s">
        <v>90</v>
      </c>
      <c r="E76" s="79" t="s">
        <v>86</v>
      </c>
      <c r="F76" s="180" t="s">
        <v>296</v>
      </c>
      <c r="G76" s="52" t="s">
        <v>63</v>
      </c>
      <c r="H76" s="172" t="s">
        <v>253</v>
      </c>
      <c r="I76" s="198" t="s">
        <v>707</v>
      </c>
      <c r="J76" s="73">
        <v>6000000</v>
      </c>
      <c r="K76" s="73">
        <v>6000000</v>
      </c>
      <c r="L76" s="174" t="s">
        <v>53</v>
      </c>
      <c r="M76" s="174" t="s">
        <v>54</v>
      </c>
      <c r="N76" s="71" t="s">
        <v>255</v>
      </c>
      <c r="O76" s="96" t="s">
        <v>708</v>
      </c>
      <c r="P76" s="96" t="s">
        <v>708</v>
      </c>
      <c r="Q76" s="50">
        <v>8368</v>
      </c>
      <c r="R76" s="50">
        <v>19455</v>
      </c>
      <c r="S76" s="58">
        <v>44517</v>
      </c>
      <c r="T76" s="50" t="s">
        <v>709</v>
      </c>
      <c r="U76" s="92">
        <v>5980940</v>
      </c>
      <c r="V76" s="140" t="s">
        <v>710</v>
      </c>
      <c r="W76" s="99"/>
    </row>
    <row r="77" spans="1:23" ht="37.5" hidden="1" x14ac:dyDescent="0.3">
      <c r="A77" s="37"/>
      <c r="B77" s="38">
        <v>80111500</v>
      </c>
      <c r="C77" s="108" t="s">
        <v>295</v>
      </c>
      <c r="D77" s="79" t="s">
        <v>60</v>
      </c>
      <c r="E77" s="79" t="s">
        <v>276</v>
      </c>
      <c r="F77" s="65" t="s">
        <v>296</v>
      </c>
      <c r="G77" s="52" t="s">
        <v>63</v>
      </c>
      <c r="H77" s="29" t="s">
        <v>253</v>
      </c>
      <c r="I77" s="107" t="s">
        <v>297</v>
      </c>
      <c r="J77" s="73">
        <v>28800000</v>
      </c>
      <c r="K77" s="73">
        <v>14250472</v>
      </c>
      <c r="L77" s="66" t="s">
        <v>53</v>
      </c>
      <c r="M77" s="66" t="s">
        <v>54</v>
      </c>
      <c r="N77" s="71" t="s">
        <v>255</v>
      </c>
      <c r="O77" s="96" t="s">
        <v>298</v>
      </c>
      <c r="P77" s="50" t="s">
        <v>298</v>
      </c>
      <c r="Q77" s="50">
        <v>8095</v>
      </c>
      <c r="R77" s="50">
        <v>18946</v>
      </c>
      <c r="S77" s="58">
        <v>44372</v>
      </c>
      <c r="T77" s="50" t="s">
        <v>299</v>
      </c>
      <c r="U77" s="92">
        <v>14250472</v>
      </c>
      <c r="V77" s="140"/>
      <c r="W77" s="35" t="s">
        <v>70</v>
      </c>
    </row>
    <row r="78" spans="1:23" ht="56.25" x14ac:dyDescent="0.3">
      <c r="A78" s="37"/>
      <c r="B78" s="38">
        <v>80101511</v>
      </c>
      <c r="C78" s="108" t="s">
        <v>300</v>
      </c>
      <c r="D78" s="65" t="s">
        <v>90</v>
      </c>
      <c r="E78" s="65" t="s">
        <v>85</v>
      </c>
      <c r="F78" s="65" t="s">
        <v>301</v>
      </c>
      <c r="G78" s="52" t="s">
        <v>63</v>
      </c>
      <c r="H78" s="29" t="s">
        <v>253</v>
      </c>
      <c r="I78" s="107" t="s">
        <v>302</v>
      </c>
      <c r="J78" s="73">
        <v>5090000</v>
      </c>
      <c r="K78" s="73">
        <v>5090000</v>
      </c>
      <c r="L78" s="66" t="s">
        <v>53</v>
      </c>
      <c r="M78" s="66" t="s">
        <v>54</v>
      </c>
      <c r="N78" s="71" t="s">
        <v>255</v>
      </c>
      <c r="O78" s="96" t="s">
        <v>711</v>
      </c>
      <c r="P78" s="96" t="s">
        <v>711</v>
      </c>
      <c r="Q78" s="50">
        <v>8365</v>
      </c>
      <c r="R78" s="50">
        <v>19617</v>
      </c>
      <c r="S78" s="58">
        <v>44547</v>
      </c>
      <c r="T78" s="50" t="s">
        <v>712</v>
      </c>
      <c r="U78" s="92">
        <v>2162291.88</v>
      </c>
      <c r="V78" s="140" t="s">
        <v>713</v>
      </c>
      <c r="W78" s="39"/>
    </row>
    <row r="79" spans="1:23" ht="131.25" x14ac:dyDescent="0.3">
      <c r="A79" s="37"/>
      <c r="B79" s="199">
        <v>80101511</v>
      </c>
      <c r="C79" s="200" t="s">
        <v>714</v>
      </c>
      <c r="D79" s="201" t="s">
        <v>85</v>
      </c>
      <c r="E79" s="201" t="s">
        <v>86</v>
      </c>
      <c r="F79" s="201" t="s">
        <v>715</v>
      </c>
      <c r="G79" s="171" t="s">
        <v>50</v>
      </c>
      <c r="H79" s="172" t="s">
        <v>253</v>
      </c>
      <c r="I79" s="198" t="s">
        <v>302</v>
      </c>
      <c r="J79" s="73">
        <v>64141000</v>
      </c>
      <c r="K79" s="73">
        <v>0</v>
      </c>
      <c r="L79" s="202" t="s">
        <v>110</v>
      </c>
      <c r="M79" s="52" t="s">
        <v>868</v>
      </c>
      <c r="N79" s="71" t="s">
        <v>255</v>
      </c>
      <c r="O79" s="203">
        <v>1681</v>
      </c>
      <c r="P79" s="96" t="s">
        <v>778</v>
      </c>
      <c r="Q79" s="50" t="s">
        <v>716</v>
      </c>
      <c r="R79" s="50"/>
      <c r="S79" s="58">
        <v>44562</v>
      </c>
      <c r="T79" s="50" t="s">
        <v>102</v>
      </c>
      <c r="U79" s="204">
        <v>64141000</v>
      </c>
      <c r="V79" s="205" t="s">
        <v>717</v>
      </c>
      <c r="W79" s="39"/>
    </row>
    <row r="80" spans="1:23" ht="75" hidden="1" x14ac:dyDescent="0.3">
      <c r="A80" s="37"/>
      <c r="B80" s="38">
        <v>80101511</v>
      </c>
      <c r="C80" s="108" t="s">
        <v>303</v>
      </c>
      <c r="D80" s="79" t="s">
        <v>304</v>
      </c>
      <c r="E80" s="79" t="s">
        <v>282</v>
      </c>
      <c r="F80" s="65" t="s">
        <v>305</v>
      </c>
      <c r="G80" s="52" t="s">
        <v>50</v>
      </c>
      <c r="H80" s="29" t="s">
        <v>253</v>
      </c>
      <c r="I80" s="107" t="s">
        <v>302</v>
      </c>
      <c r="J80" s="73">
        <v>47947800</v>
      </c>
      <c r="K80" s="73">
        <v>32434378</v>
      </c>
      <c r="L80" s="66" t="s">
        <v>110</v>
      </c>
      <c r="M80" s="52" t="s">
        <v>868</v>
      </c>
      <c r="N80" s="71" t="s">
        <v>255</v>
      </c>
      <c r="O80" s="96">
        <v>2996</v>
      </c>
      <c r="P80" s="50" t="str">
        <f>+VLOOKUP(O80,'[1]BASE DE CONTRATOS'!$C$3:$Z$30,2,0)</f>
        <v>19000-013-2021</v>
      </c>
      <c r="Q80" s="50">
        <f>+VLOOKUP(O80,'[1]BASE DE CONTRATOS'!$C$3:$Z$30,10,0)</f>
        <v>8026</v>
      </c>
      <c r="R80" s="50">
        <f>+VLOOKUP(O80,'[1]BASE DE CONTRATOS'!$C$3:$Z$30,12,0)</f>
        <v>36234786</v>
      </c>
      <c r="S80" s="58">
        <f>+VLOOKUP(O80,'[1]BASE DE CONTRATOS'!$C$3:$Z$30,21,0)</f>
        <v>44260</v>
      </c>
      <c r="T80" s="50" t="s">
        <v>231</v>
      </c>
      <c r="U80" s="92">
        <f>+VLOOKUP(O80,'[1]BASE DE CONTRATOS'!$C$3:$Z$30,9,0)</f>
        <v>32434378.199999999</v>
      </c>
      <c r="V80" s="140" t="s">
        <v>718</v>
      </c>
      <c r="W80" s="97" t="s">
        <v>306</v>
      </c>
    </row>
    <row r="81" spans="1:23" ht="56.25" hidden="1" x14ac:dyDescent="0.3">
      <c r="A81" s="37"/>
      <c r="B81" s="38" t="s">
        <v>307</v>
      </c>
      <c r="C81" s="109" t="s">
        <v>308</v>
      </c>
      <c r="D81" s="66" t="s">
        <v>72</v>
      </c>
      <c r="E81" s="44" t="s">
        <v>129</v>
      </c>
      <c r="F81" s="66" t="s">
        <v>309</v>
      </c>
      <c r="G81" s="52" t="s">
        <v>63</v>
      </c>
      <c r="H81" s="29" t="s">
        <v>310</v>
      </c>
      <c r="I81" s="43" t="s">
        <v>311</v>
      </c>
      <c r="J81" s="73">
        <v>14000000</v>
      </c>
      <c r="K81" s="73">
        <v>14000000</v>
      </c>
      <c r="L81" s="52" t="s">
        <v>312</v>
      </c>
      <c r="M81" s="52" t="s">
        <v>54</v>
      </c>
      <c r="N81" s="71" t="s">
        <v>313</v>
      </c>
      <c r="O81" s="96" t="s">
        <v>314</v>
      </c>
      <c r="P81" s="96" t="s">
        <v>314</v>
      </c>
      <c r="Q81" s="50">
        <v>7878</v>
      </c>
      <c r="R81" s="50" t="s">
        <v>54</v>
      </c>
      <c r="S81" s="58" t="s">
        <v>54</v>
      </c>
      <c r="T81" s="50" t="s">
        <v>54</v>
      </c>
      <c r="U81" s="92">
        <v>14000000</v>
      </c>
      <c r="V81" s="92"/>
      <c r="W81" s="30" t="s">
        <v>70</v>
      </c>
    </row>
    <row r="82" spans="1:23" ht="37.5" hidden="1" x14ac:dyDescent="0.3">
      <c r="A82" s="37"/>
      <c r="B82" s="38">
        <v>78111502</v>
      </c>
      <c r="C82" s="109" t="s">
        <v>315</v>
      </c>
      <c r="D82" s="66" t="s">
        <v>72</v>
      </c>
      <c r="E82" s="44" t="s">
        <v>129</v>
      </c>
      <c r="F82" s="66" t="s">
        <v>309</v>
      </c>
      <c r="G82" s="52" t="s">
        <v>50</v>
      </c>
      <c r="H82" s="29" t="s">
        <v>310</v>
      </c>
      <c r="I82" s="43" t="s">
        <v>311</v>
      </c>
      <c r="J82" s="73">
        <v>640000000</v>
      </c>
      <c r="K82" s="73">
        <v>640000000</v>
      </c>
      <c r="L82" s="52" t="s">
        <v>312</v>
      </c>
      <c r="M82" s="52" t="s">
        <v>54</v>
      </c>
      <c r="N82" s="71" t="s">
        <v>313</v>
      </c>
      <c r="O82" s="96">
        <v>2993</v>
      </c>
      <c r="P82" s="50" t="s">
        <v>316</v>
      </c>
      <c r="Q82" s="50">
        <v>7966</v>
      </c>
      <c r="R82" s="207">
        <v>18562</v>
      </c>
      <c r="S82" s="58"/>
      <c r="T82" s="50">
        <v>44561</v>
      </c>
      <c r="U82" s="92">
        <v>640000000</v>
      </c>
      <c r="V82" s="92"/>
      <c r="W82" s="30" t="s">
        <v>70</v>
      </c>
    </row>
    <row r="83" spans="1:23" ht="37.5" x14ac:dyDescent="0.3">
      <c r="A83" s="37"/>
      <c r="B83" s="38">
        <v>56111500</v>
      </c>
      <c r="C83" s="109" t="s">
        <v>317</v>
      </c>
      <c r="D83" s="161" t="s">
        <v>90</v>
      </c>
      <c r="E83" s="67" t="s">
        <v>86</v>
      </c>
      <c r="F83" s="66" t="s">
        <v>266</v>
      </c>
      <c r="G83" s="52" t="s">
        <v>75</v>
      </c>
      <c r="H83" s="29" t="s">
        <v>310</v>
      </c>
      <c r="I83" s="43" t="s">
        <v>311</v>
      </c>
      <c r="J83" s="73">
        <v>96811800</v>
      </c>
      <c r="K83" s="73">
        <v>96811800</v>
      </c>
      <c r="L83" s="52" t="s">
        <v>312</v>
      </c>
      <c r="M83" s="52" t="s">
        <v>54</v>
      </c>
      <c r="N83" s="71" t="s">
        <v>313</v>
      </c>
      <c r="O83" s="96">
        <v>3142</v>
      </c>
      <c r="P83" s="50" t="s">
        <v>779</v>
      </c>
      <c r="Q83" s="50">
        <v>8375</v>
      </c>
      <c r="R83" s="50">
        <v>19687</v>
      </c>
      <c r="S83" s="58"/>
      <c r="T83" s="50">
        <v>2</v>
      </c>
      <c r="U83" s="92">
        <v>93653023.370000005</v>
      </c>
      <c r="V83" s="92"/>
      <c r="W83" s="40" t="s">
        <v>318</v>
      </c>
    </row>
    <row r="84" spans="1:23" ht="37.5" hidden="1" x14ac:dyDescent="0.3">
      <c r="A84" s="37"/>
      <c r="B84" s="38">
        <v>80131502</v>
      </c>
      <c r="C84" s="109" t="s">
        <v>319</v>
      </c>
      <c r="D84" s="52" t="s">
        <v>72</v>
      </c>
      <c r="E84" s="44" t="s">
        <v>129</v>
      </c>
      <c r="F84" s="52" t="s">
        <v>320</v>
      </c>
      <c r="G84" s="52" t="s">
        <v>50</v>
      </c>
      <c r="H84" s="29" t="s">
        <v>310</v>
      </c>
      <c r="I84" s="43" t="s">
        <v>311</v>
      </c>
      <c r="J84" s="73">
        <v>22000000</v>
      </c>
      <c r="K84" s="73">
        <v>22000000</v>
      </c>
      <c r="L84" s="52" t="s">
        <v>110</v>
      </c>
      <c r="M84" s="52" t="s">
        <v>868</v>
      </c>
      <c r="N84" s="71" t="s">
        <v>313</v>
      </c>
      <c r="O84" s="96">
        <v>2994</v>
      </c>
      <c r="P84" s="50" t="str">
        <f>+VLOOKUP(O84,'[1]BASE DE CONTRATOS'!$C$3:$Z$30,2,0)</f>
        <v>19000-010-2021</v>
      </c>
      <c r="Q84" s="50">
        <f>+VLOOKUP(O84,'[1]BASE DE CONTRATOS'!$C$3:$Z$30,10,0)</f>
        <v>8017</v>
      </c>
      <c r="R84" s="50">
        <f>+VLOOKUP(O84,'[1]BASE DE CONTRATOS'!$C$3:$Z$30,12,0)</f>
        <v>22990000</v>
      </c>
      <c r="S84" s="58">
        <f>+VLOOKUP(O84,'[1]BASE DE CONTRATOS'!$C$3:$Z$30,21,0)</f>
        <v>44250</v>
      </c>
      <c r="T84" s="50">
        <f>+VLOOKUP(O84,'[1]BASE DE CONTRATOS'!$C$3:$Z$30,24,0)</f>
        <v>44588</v>
      </c>
      <c r="U84" s="92">
        <f>+VLOOKUP(O84,'[1]BASE DE CONTRATOS'!$C$3:$Z$30,9,0)</f>
        <v>22000000</v>
      </c>
      <c r="V84" s="92"/>
      <c r="W84" s="30" t="s">
        <v>70</v>
      </c>
    </row>
    <row r="85" spans="1:23" ht="37.5" hidden="1" x14ac:dyDescent="0.3">
      <c r="A85" s="37"/>
      <c r="B85" s="38">
        <v>80131502</v>
      </c>
      <c r="C85" s="109" t="s">
        <v>319</v>
      </c>
      <c r="D85" s="52" t="s">
        <v>61</v>
      </c>
      <c r="E85" s="44" t="s">
        <v>95</v>
      </c>
      <c r="F85" s="52" t="s">
        <v>102</v>
      </c>
      <c r="G85" s="52" t="s">
        <v>50</v>
      </c>
      <c r="H85" s="29" t="s">
        <v>310</v>
      </c>
      <c r="I85" s="43" t="s">
        <v>311</v>
      </c>
      <c r="J85" s="73">
        <v>10864800</v>
      </c>
      <c r="K85" s="73">
        <v>3621600</v>
      </c>
      <c r="L85" s="52" t="s">
        <v>110</v>
      </c>
      <c r="M85" s="52" t="s">
        <v>868</v>
      </c>
      <c r="N85" s="71" t="s">
        <v>313</v>
      </c>
      <c r="O85" s="151">
        <v>3087</v>
      </c>
      <c r="P85" s="207" t="s">
        <v>321</v>
      </c>
      <c r="Q85" s="207" t="s">
        <v>322</v>
      </c>
      <c r="R85" s="207"/>
      <c r="S85" s="152">
        <v>44451</v>
      </c>
      <c r="T85" s="207">
        <v>12</v>
      </c>
      <c r="U85" s="153">
        <v>10800000</v>
      </c>
      <c r="V85" s="92"/>
      <c r="W85" s="30"/>
    </row>
    <row r="86" spans="1:23" ht="37.5" hidden="1" x14ac:dyDescent="0.3">
      <c r="A86" s="37"/>
      <c r="B86" s="38">
        <v>80131502</v>
      </c>
      <c r="C86" s="109" t="s">
        <v>323</v>
      </c>
      <c r="D86" s="52" t="s">
        <v>72</v>
      </c>
      <c r="E86" s="44" t="s">
        <v>73</v>
      </c>
      <c r="F86" s="52" t="s">
        <v>102</v>
      </c>
      <c r="G86" s="52" t="s">
        <v>50</v>
      </c>
      <c r="H86" s="29" t="s">
        <v>310</v>
      </c>
      <c r="I86" s="43" t="s">
        <v>311</v>
      </c>
      <c r="J86" s="73">
        <v>71471112</v>
      </c>
      <c r="K86" s="73">
        <v>53603334</v>
      </c>
      <c r="L86" s="52" t="s">
        <v>110</v>
      </c>
      <c r="M86" s="52" t="s">
        <v>868</v>
      </c>
      <c r="N86" s="71" t="s">
        <v>313</v>
      </c>
      <c r="O86" s="96">
        <v>3008</v>
      </c>
      <c r="P86" s="50" t="str">
        <f>+VLOOKUP(O86,'[1]BASE DE CONTRATOS'!$C$3:$Z$30,2,0)</f>
        <v>19000-023-2021</v>
      </c>
      <c r="Q86" s="50" t="str">
        <f>+VLOOKUP(O86,'[1]BASE DE CONTRATOS'!$C$3:$Z$30,10,0)</f>
        <v>8050
CF 206</v>
      </c>
      <c r="R86" s="50">
        <f>+VLOOKUP(O86,'[1]BASE DE CONTRATOS'!$C$3:$Z$30,12,0)</f>
        <v>71471112</v>
      </c>
      <c r="S86" s="58">
        <f>+VLOOKUP(O86,'[1]BASE DE CONTRATOS'!$C$3:$Z$30,21,0)</f>
        <v>44284</v>
      </c>
      <c r="T86" s="50">
        <f>+VLOOKUP(O86,'[1]BASE DE CONTRATOS'!$C$3:$Z$30,24,0)</f>
        <v>44648</v>
      </c>
      <c r="U86" s="92">
        <f>+VLOOKUP(O86,'[1]BASE DE CONTRATOS'!$C$3:$Z$30,9,0)</f>
        <v>71471112</v>
      </c>
      <c r="V86" s="92"/>
      <c r="W86" s="30" t="s">
        <v>70</v>
      </c>
    </row>
    <row r="87" spans="1:23" ht="37.5" hidden="1" x14ac:dyDescent="0.3">
      <c r="A87" s="37"/>
      <c r="B87" s="38">
        <v>80131502</v>
      </c>
      <c r="C87" s="109" t="s">
        <v>324</v>
      </c>
      <c r="D87" s="52" t="s">
        <v>72</v>
      </c>
      <c r="E87" s="44" t="s">
        <v>73</v>
      </c>
      <c r="F87" s="52" t="s">
        <v>102</v>
      </c>
      <c r="G87" s="52" t="s">
        <v>50</v>
      </c>
      <c r="H87" s="29" t="s">
        <v>310</v>
      </c>
      <c r="I87" s="43" t="s">
        <v>311</v>
      </c>
      <c r="J87" s="73">
        <v>175521396</v>
      </c>
      <c r="K87" s="73">
        <v>131641047</v>
      </c>
      <c r="L87" s="52" t="s">
        <v>110</v>
      </c>
      <c r="M87" s="52" t="s">
        <v>868</v>
      </c>
      <c r="N87" s="71" t="s">
        <v>313</v>
      </c>
      <c r="O87" s="96">
        <v>3002</v>
      </c>
      <c r="P87" s="50" t="str">
        <f>+VLOOKUP(O87,'[1]BASE DE CONTRATOS'!$C$3:$Z$30,2,0)</f>
        <v>19000-017-2021</v>
      </c>
      <c r="Q87" s="50" t="str">
        <f>+VLOOKUP(O87,'[1]BASE DE CONTRATOS'!$C$3:$Z$30,10,0)</f>
        <v>8046
CF 202</v>
      </c>
      <c r="R87" s="50">
        <f>+VLOOKUP(O87,'[1]BASE DE CONTRATOS'!$C$3:$Z$30,12,0)</f>
        <v>175521396</v>
      </c>
      <c r="S87" s="58">
        <f>+VLOOKUP(O87,'[1]BASE DE CONTRATOS'!$C$3:$Z$30,21,0)</f>
        <v>44274</v>
      </c>
      <c r="T87" s="50">
        <f>+VLOOKUP(O87,'[1]BASE DE CONTRATOS'!$C$3:$Z$30,24,0)</f>
        <v>44641</v>
      </c>
      <c r="U87" s="92">
        <f>+VLOOKUP(O87,'[1]BASE DE CONTRATOS'!$C$3:$Z$30,9,0)</f>
        <v>175521396</v>
      </c>
      <c r="V87" s="92"/>
      <c r="W87" s="30" t="s">
        <v>70</v>
      </c>
    </row>
    <row r="88" spans="1:23" ht="37.5" hidden="1" x14ac:dyDescent="0.3">
      <c r="A88" s="37"/>
      <c r="B88" s="38">
        <v>80131502</v>
      </c>
      <c r="C88" s="109" t="s">
        <v>325</v>
      </c>
      <c r="D88" s="52" t="s">
        <v>72</v>
      </c>
      <c r="E88" s="44" t="s">
        <v>73</v>
      </c>
      <c r="F88" s="52" t="s">
        <v>102</v>
      </c>
      <c r="G88" s="52" t="s">
        <v>50</v>
      </c>
      <c r="H88" s="29" t="s">
        <v>310</v>
      </c>
      <c r="I88" s="43" t="s">
        <v>311</v>
      </c>
      <c r="J88" s="73">
        <v>44594880</v>
      </c>
      <c r="K88" s="73">
        <v>33446160</v>
      </c>
      <c r="L88" s="52" t="s">
        <v>110</v>
      </c>
      <c r="M88" s="52" t="s">
        <v>868</v>
      </c>
      <c r="N88" s="71" t="s">
        <v>313</v>
      </c>
      <c r="O88" s="96">
        <v>3005</v>
      </c>
      <c r="P88" s="50" t="str">
        <f>+VLOOKUP(O88,'[1]BASE DE CONTRATOS'!$C$3:$Z$30,2,0)</f>
        <v>19000-021-2021</v>
      </c>
      <c r="Q88" s="50" t="str">
        <f>+VLOOKUP(O88,'[1]BASE DE CONTRATOS'!$C$3:$Z$30,10,0)</f>
        <v>8048
CF 204</v>
      </c>
      <c r="R88" s="50">
        <f>+VLOOKUP(O88,'[1]BASE DE CONTRATOS'!$C$3:$Z$30,12,0)</f>
        <v>44594880</v>
      </c>
      <c r="S88" s="58">
        <f>+VLOOKUP(O88,'[1]BASE DE CONTRATOS'!$C$3:$Z$30,21,0)</f>
        <v>44281</v>
      </c>
      <c r="T88" s="50">
        <f>+VLOOKUP(O88,'[1]BASE DE CONTRATOS'!$C$3:$Z$30,24,0)</f>
        <v>44647</v>
      </c>
      <c r="U88" s="92">
        <f>+VLOOKUP(O88,'[1]BASE DE CONTRATOS'!$C$3:$Z$30,9,0)</f>
        <v>44594880</v>
      </c>
      <c r="V88" s="92"/>
      <c r="W88" s="30" t="s">
        <v>70</v>
      </c>
    </row>
    <row r="89" spans="1:23" ht="37.5" hidden="1" x14ac:dyDescent="0.3">
      <c r="A89" s="37"/>
      <c r="B89" s="38">
        <v>80131502</v>
      </c>
      <c r="C89" s="109" t="s">
        <v>326</v>
      </c>
      <c r="D89" s="52" t="s">
        <v>72</v>
      </c>
      <c r="E89" s="44" t="s">
        <v>73</v>
      </c>
      <c r="F89" s="52" t="s">
        <v>102</v>
      </c>
      <c r="G89" s="52" t="s">
        <v>50</v>
      </c>
      <c r="H89" s="29" t="s">
        <v>310</v>
      </c>
      <c r="I89" s="43" t="s">
        <v>311</v>
      </c>
      <c r="J89" s="73">
        <v>43071408</v>
      </c>
      <c r="K89" s="73">
        <v>32303556</v>
      </c>
      <c r="L89" s="52" t="s">
        <v>110</v>
      </c>
      <c r="M89" s="52" t="s">
        <v>868</v>
      </c>
      <c r="N89" s="71" t="s">
        <v>313</v>
      </c>
      <c r="O89" s="96">
        <v>3007</v>
      </c>
      <c r="P89" s="50" t="str">
        <f>+VLOOKUP(O89,'[1]BASE DE CONTRATOS'!$C$3:$Z$30,2,0)</f>
        <v>19000-022-2021</v>
      </c>
      <c r="Q89" s="50" t="str">
        <f>+VLOOKUP(O89,'[1]BASE DE CONTRATOS'!$C$3:$Z$30,10,0)</f>
        <v>8047
CF 203</v>
      </c>
      <c r="R89" s="50">
        <f>+VLOOKUP(O89,'[1]BASE DE CONTRATOS'!$C$3:$Z$30,12,0)</f>
        <v>43071408</v>
      </c>
      <c r="S89" s="58">
        <f>+VLOOKUP(O89,'[1]BASE DE CONTRATOS'!$C$3:$Z$30,21,0)</f>
        <v>44281</v>
      </c>
      <c r="T89" s="50">
        <f>+VLOOKUP(O89,'[1]BASE DE CONTRATOS'!$C$3:$Z$30,24,0)</f>
        <v>44648</v>
      </c>
      <c r="U89" s="92">
        <f>+VLOOKUP(O89,'[1]BASE DE CONTRATOS'!$C$3:$Z$30,9,0)</f>
        <v>43071408</v>
      </c>
      <c r="V89" s="92"/>
      <c r="W89" s="30" t="s">
        <v>70</v>
      </c>
    </row>
    <row r="90" spans="1:23" ht="37.5" hidden="1" x14ac:dyDescent="0.3">
      <c r="A90" s="37"/>
      <c r="B90" s="38">
        <v>80131502</v>
      </c>
      <c r="C90" s="109" t="s">
        <v>327</v>
      </c>
      <c r="D90" s="52" t="s">
        <v>72</v>
      </c>
      <c r="E90" s="44" t="s">
        <v>73</v>
      </c>
      <c r="F90" s="52" t="s">
        <v>102</v>
      </c>
      <c r="G90" s="52" t="s">
        <v>50</v>
      </c>
      <c r="H90" s="29" t="s">
        <v>310</v>
      </c>
      <c r="I90" s="43" t="s">
        <v>311</v>
      </c>
      <c r="J90" s="73">
        <v>26929872</v>
      </c>
      <c r="K90" s="73">
        <v>32303556</v>
      </c>
      <c r="L90" s="52" t="s">
        <v>110</v>
      </c>
      <c r="M90" s="52" t="s">
        <v>868</v>
      </c>
      <c r="N90" s="71" t="s">
        <v>313</v>
      </c>
      <c r="O90" s="96">
        <v>3006</v>
      </c>
      <c r="P90" s="50" t="str">
        <f>+VLOOKUP(O90,'[1]BASE DE CONTRATOS'!$C$3:$Z$30,2,0)</f>
        <v>19000-020-2021</v>
      </c>
      <c r="Q90" s="50" t="str">
        <f>+VLOOKUP(O90,'[1]BASE DE CONTRATOS'!$C$3:$Z$30,10,0)</f>
        <v>8049
CF 205</v>
      </c>
      <c r="R90" s="50">
        <f>+VLOOKUP(O90,'[1]BASE DE CONTRATOS'!$C$3:$Z$30,12,0)</f>
        <v>26929872</v>
      </c>
      <c r="S90" s="58">
        <f>+VLOOKUP(O90,'[1]BASE DE CONTRATOS'!$C$3:$Z$30,21,0)</f>
        <v>44284</v>
      </c>
      <c r="T90" s="50">
        <f>+VLOOKUP(O90,'[1]BASE DE CONTRATOS'!$C$3:$Z$30,24,0)</f>
        <v>44648</v>
      </c>
      <c r="U90" s="92">
        <f>+VLOOKUP(O90,'[1]BASE DE CONTRATOS'!$C$3:$Z$30,9,0)</f>
        <v>26929872</v>
      </c>
      <c r="V90" s="92"/>
      <c r="W90" s="30" t="s">
        <v>70</v>
      </c>
    </row>
    <row r="91" spans="1:23" ht="37.5" hidden="1" x14ac:dyDescent="0.3">
      <c r="A91" s="37"/>
      <c r="B91" s="38">
        <v>80131502</v>
      </c>
      <c r="C91" s="109" t="s">
        <v>328</v>
      </c>
      <c r="D91" s="52" t="s">
        <v>48</v>
      </c>
      <c r="E91" s="67" t="s">
        <v>61</v>
      </c>
      <c r="F91" s="52" t="s">
        <v>102</v>
      </c>
      <c r="G91" s="52" t="s">
        <v>50</v>
      </c>
      <c r="H91" s="29" t="s">
        <v>310</v>
      </c>
      <c r="I91" s="43" t="s">
        <v>311</v>
      </c>
      <c r="J91" s="73">
        <v>89430107</v>
      </c>
      <c r="K91" s="73">
        <v>44715054</v>
      </c>
      <c r="L91" s="52" t="s">
        <v>110</v>
      </c>
      <c r="M91" s="52" t="s">
        <v>868</v>
      </c>
      <c r="N91" s="71" t="s">
        <v>313</v>
      </c>
      <c r="O91" s="151">
        <v>3079</v>
      </c>
      <c r="P91" s="207" t="s">
        <v>329</v>
      </c>
      <c r="Q91" s="50" t="s">
        <v>330</v>
      </c>
      <c r="R91" s="50"/>
      <c r="S91" s="58">
        <v>44369</v>
      </c>
      <c r="T91" s="207">
        <v>12</v>
      </c>
      <c r="U91" s="153">
        <v>49072030</v>
      </c>
      <c r="V91" s="92"/>
      <c r="W91" s="29"/>
    </row>
    <row r="92" spans="1:23" ht="37.5" hidden="1" x14ac:dyDescent="0.3">
      <c r="A92" s="37"/>
      <c r="B92" s="38">
        <v>80131502</v>
      </c>
      <c r="C92" s="109" t="s">
        <v>331</v>
      </c>
      <c r="D92" s="44" t="s">
        <v>48</v>
      </c>
      <c r="E92" s="44" t="s">
        <v>48</v>
      </c>
      <c r="F92" s="52" t="s">
        <v>102</v>
      </c>
      <c r="G92" s="52" t="s">
        <v>50</v>
      </c>
      <c r="H92" s="29" t="s">
        <v>310</v>
      </c>
      <c r="I92" s="43" t="s">
        <v>311</v>
      </c>
      <c r="J92" s="73">
        <v>140623956</v>
      </c>
      <c r="K92" s="73">
        <v>58593315</v>
      </c>
      <c r="L92" s="52" t="s">
        <v>110</v>
      </c>
      <c r="M92" s="52" t="s">
        <v>868</v>
      </c>
      <c r="N92" s="71" t="s">
        <v>313</v>
      </c>
      <c r="O92" s="151">
        <v>3065</v>
      </c>
      <c r="P92" s="207" t="s">
        <v>332</v>
      </c>
      <c r="Q92" s="207" t="s">
        <v>333</v>
      </c>
      <c r="R92" s="207">
        <v>19044</v>
      </c>
      <c r="S92" s="152"/>
      <c r="T92" s="207">
        <v>12</v>
      </c>
      <c r="U92" s="153">
        <v>63365862</v>
      </c>
      <c r="V92" s="92"/>
      <c r="W92" s="29"/>
    </row>
    <row r="93" spans="1:23" ht="37.5" hidden="1" x14ac:dyDescent="0.3">
      <c r="A93" s="37"/>
      <c r="B93" s="38">
        <v>80131502</v>
      </c>
      <c r="C93" s="109" t="s">
        <v>334</v>
      </c>
      <c r="D93" s="52" t="s">
        <v>48</v>
      </c>
      <c r="E93" s="44" t="s">
        <v>61</v>
      </c>
      <c r="F93" s="52" t="s">
        <v>102</v>
      </c>
      <c r="G93" s="52" t="s">
        <v>50</v>
      </c>
      <c r="H93" s="29" t="s">
        <v>310</v>
      </c>
      <c r="I93" s="43" t="s">
        <v>311</v>
      </c>
      <c r="J93" s="73">
        <v>25599000</v>
      </c>
      <c r="K93" s="73">
        <v>10666250</v>
      </c>
      <c r="L93" s="52" t="s">
        <v>110</v>
      </c>
      <c r="M93" s="52" t="s">
        <v>868</v>
      </c>
      <c r="N93" s="71" t="s">
        <v>313</v>
      </c>
      <c r="O93" s="151">
        <v>3071</v>
      </c>
      <c r="P93" s="207" t="s">
        <v>335</v>
      </c>
      <c r="Q93" s="207" t="s">
        <v>336</v>
      </c>
      <c r="R93" s="207">
        <v>19110</v>
      </c>
      <c r="S93" s="152"/>
      <c r="T93" s="207">
        <v>12</v>
      </c>
      <c r="U93" s="153">
        <v>25200000</v>
      </c>
      <c r="V93" s="92"/>
      <c r="W93" s="29"/>
    </row>
    <row r="94" spans="1:23" ht="37.5" hidden="1" x14ac:dyDescent="0.3">
      <c r="A94" s="37"/>
      <c r="B94" s="38">
        <v>80131502</v>
      </c>
      <c r="C94" s="109" t="s">
        <v>337</v>
      </c>
      <c r="D94" s="52" t="s">
        <v>48</v>
      </c>
      <c r="E94" s="67" t="s">
        <v>48</v>
      </c>
      <c r="F94" s="52" t="s">
        <v>102</v>
      </c>
      <c r="G94" s="52" t="s">
        <v>50</v>
      </c>
      <c r="H94" s="29" t="s">
        <v>310</v>
      </c>
      <c r="I94" s="43" t="s">
        <v>311</v>
      </c>
      <c r="J94" s="73">
        <v>278517120</v>
      </c>
      <c r="K94" s="73">
        <v>116048800</v>
      </c>
      <c r="L94" s="52" t="s">
        <v>110</v>
      </c>
      <c r="M94" s="52" t="s">
        <v>868</v>
      </c>
      <c r="N94" s="71" t="s">
        <v>313</v>
      </c>
      <c r="O94" s="151">
        <v>3069</v>
      </c>
      <c r="P94" s="207" t="s">
        <v>338</v>
      </c>
      <c r="Q94" s="207" t="s">
        <v>339</v>
      </c>
      <c r="R94" s="207"/>
      <c r="S94" s="152"/>
      <c r="T94" s="207">
        <v>12</v>
      </c>
      <c r="U94" s="153">
        <v>114240000</v>
      </c>
      <c r="V94" s="92"/>
      <c r="W94" s="29"/>
    </row>
    <row r="95" spans="1:23" ht="37.5" hidden="1" x14ac:dyDescent="0.3">
      <c r="A95" s="37"/>
      <c r="B95" s="38">
        <v>80131502</v>
      </c>
      <c r="C95" s="109" t="s">
        <v>340</v>
      </c>
      <c r="D95" s="52" t="s">
        <v>48</v>
      </c>
      <c r="E95" s="67" t="s">
        <v>61</v>
      </c>
      <c r="F95" s="52" t="s">
        <v>102</v>
      </c>
      <c r="G95" s="52" t="s">
        <v>50</v>
      </c>
      <c r="H95" s="29" t="s">
        <v>310</v>
      </c>
      <c r="I95" s="43" t="s">
        <v>311</v>
      </c>
      <c r="J95" s="73">
        <v>34259142</v>
      </c>
      <c r="K95" s="73">
        <v>14274643</v>
      </c>
      <c r="L95" s="52" t="s">
        <v>110</v>
      </c>
      <c r="M95" s="52" t="s">
        <v>868</v>
      </c>
      <c r="N95" s="71" t="s">
        <v>313</v>
      </c>
      <c r="O95" s="151">
        <v>3070</v>
      </c>
      <c r="P95" s="207" t="s">
        <v>341</v>
      </c>
      <c r="Q95" s="207" t="s">
        <v>342</v>
      </c>
      <c r="R95" s="207">
        <v>19104</v>
      </c>
      <c r="S95" s="152"/>
      <c r="T95" s="207">
        <v>12</v>
      </c>
      <c r="U95" s="153">
        <v>33725160</v>
      </c>
      <c r="V95" s="92"/>
      <c r="W95" s="29"/>
    </row>
    <row r="96" spans="1:23" ht="37.5" hidden="1" x14ac:dyDescent="0.3">
      <c r="A96" s="37"/>
      <c r="B96" s="38">
        <v>80131502</v>
      </c>
      <c r="C96" s="109" t="s">
        <v>343</v>
      </c>
      <c r="D96" s="52" t="s">
        <v>48</v>
      </c>
      <c r="E96" s="44" t="s">
        <v>61</v>
      </c>
      <c r="F96" s="52" t="s">
        <v>102</v>
      </c>
      <c r="G96" s="52" t="s">
        <v>50</v>
      </c>
      <c r="H96" s="29" t="s">
        <v>310</v>
      </c>
      <c r="I96" s="43" t="s">
        <v>311</v>
      </c>
      <c r="J96" s="73">
        <v>60450000</v>
      </c>
      <c r="K96" s="73">
        <v>25187500</v>
      </c>
      <c r="L96" s="52" t="s">
        <v>110</v>
      </c>
      <c r="M96" s="52" t="s">
        <v>868</v>
      </c>
      <c r="N96" s="71" t="s">
        <v>313</v>
      </c>
      <c r="O96" s="151">
        <v>3073</v>
      </c>
      <c r="P96" s="207" t="s">
        <v>344</v>
      </c>
      <c r="Q96" s="207" t="s">
        <v>345</v>
      </c>
      <c r="R96" s="207"/>
      <c r="S96" s="152">
        <v>44422</v>
      </c>
      <c r="T96" s="207">
        <v>12</v>
      </c>
      <c r="U96" s="153">
        <v>60000000</v>
      </c>
      <c r="V96" s="92"/>
      <c r="W96" s="29"/>
    </row>
    <row r="97" spans="1:24" ht="37.5" hidden="1" x14ac:dyDescent="0.3">
      <c r="A97" s="37"/>
      <c r="B97" s="38">
        <v>80131502</v>
      </c>
      <c r="C97" s="109" t="s">
        <v>346</v>
      </c>
      <c r="D97" s="52" t="s">
        <v>72</v>
      </c>
      <c r="E97" s="44" t="s">
        <v>129</v>
      </c>
      <c r="F97" s="52" t="s">
        <v>347</v>
      </c>
      <c r="G97" s="52" t="s">
        <v>50</v>
      </c>
      <c r="H97" s="29" t="s">
        <v>310</v>
      </c>
      <c r="I97" s="43" t="s">
        <v>311</v>
      </c>
      <c r="J97" s="73">
        <v>20744000</v>
      </c>
      <c r="K97" s="73">
        <v>207444000</v>
      </c>
      <c r="L97" s="52" t="s">
        <v>110</v>
      </c>
      <c r="M97" s="52" t="s">
        <v>868</v>
      </c>
      <c r="N97" s="71" t="s">
        <v>313</v>
      </c>
      <c r="O97" s="96">
        <v>2988</v>
      </c>
      <c r="P97" s="50" t="str">
        <f>+VLOOKUP(O97,'[1]BASE DE CONTRATOS'!$C$3:$Z$30,2,0)</f>
        <v>19000-005-2021</v>
      </c>
      <c r="Q97" s="50">
        <f>+VLOOKUP(O97,'[1]BASE DE CONTRATOS'!$C$3:$Z$30,10,0)</f>
        <v>7997</v>
      </c>
      <c r="R97" s="50">
        <f>+VLOOKUP(O97,'[1]BASE DE CONTRATOS'!$C$3:$Z$30,12,0)</f>
        <v>20744000</v>
      </c>
      <c r="S97" s="58">
        <f>+VLOOKUP(O97,'[1]BASE DE CONTRATOS'!$C$3:$Z$30,21,0)</f>
        <v>44224</v>
      </c>
      <c r="T97" s="50">
        <f>+VLOOKUP(O97,'[1]BASE DE CONTRATOS'!$C$3:$Z$30,24,0)</f>
        <v>44469</v>
      </c>
      <c r="U97" s="92">
        <f>+VLOOKUP(O97,'[1]BASE DE CONTRATOS'!$C$3:$Z$30,9,0)</f>
        <v>20744000</v>
      </c>
      <c r="V97" s="92"/>
      <c r="W97" s="30" t="s">
        <v>70</v>
      </c>
    </row>
    <row r="98" spans="1:24" ht="37.5" x14ac:dyDescent="0.3">
      <c r="A98" s="37"/>
      <c r="B98" s="38">
        <v>80131502</v>
      </c>
      <c r="C98" s="109" t="s">
        <v>799</v>
      </c>
      <c r="D98" s="52" t="s">
        <v>85</v>
      </c>
      <c r="E98" s="44" t="s">
        <v>86</v>
      </c>
      <c r="F98" s="52" t="s">
        <v>347</v>
      </c>
      <c r="G98" s="52" t="s">
        <v>50</v>
      </c>
      <c r="H98" s="29" t="s">
        <v>310</v>
      </c>
      <c r="I98" s="43" t="s">
        <v>311</v>
      </c>
      <c r="J98" s="73">
        <f>7779000+23337000</f>
        <v>31116000</v>
      </c>
      <c r="K98" s="73">
        <v>7779000</v>
      </c>
      <c r="L98" s="52" t="s">
        <v>110</v>
      </c>
      <c r="M98" s="52" t="s">
        <v>868</v>
      </c>
      <c r="N98" s="71" t="s">
        <v>313</v>
      </c>
      <c r="O98" s="96">
        <v>3093</v>
      </c>
      <c r="P98" s="50" t="s">
        <v>760</v>
      </c>
      <c r="Q98" s="50" t="s">
        <v>798</v>
      </c>
      <c r="R98" s="3"/>
      <c r="S98" s="58"/>
      <c r="T98" s="50"/>
      <c r="U98" s="233">
        <f>7779000+23337000</f>
        <v>31116000</v>
      </c>
      <c r="V98" s="92"/>
      <c r="W98" s="30"/>
    </row>
    <row r="99" spans="1:24" ht="37.5" x14ac:dyDescent="0.3">
      <c r="A99" s="37"/>
      <c r="B99" s="38">
        <v>80131502</v>
      </c>
      <c r="C99" s="109" t="s">
        <v>800</v>
      </c>
      <c r="D99" s="52" t="s">
        <v>90</v>
      </c>
      <c r="E99" s="44" t="s">
        <v>85</v>
      </c>
      <c r="F99" s="52" t="s">
        <v>102</v>
      </c>
      <c r="G99" s="52" t="s">
        <v>50</v>
      </c>
      <c r="H99" s="29" t="s">
        <v>310</v>
      </c>
      <c r="I99" s="43" t="s">
        <v>311</v>
      </c>
      <c r="J99" s="73">
        <v>716911.2</v>
      </c>
      <c r="K99" s="73">
        <v>716911.2</v>
      </c>
      <c r="L99" s="52" t="s">
        <v>53</v>
      </c>
      <c r="M99" s="52" t="s">
        <v>54</v>
      </c>
      <c r="N99" s="71" t="s">
        <v>313</v>
      </c>
      <c r="O99" s="96">
        <v>3114</v>
      </c>
      <c r="P99" s="50" t="s">
        <v>768</v>
      </c>
      <c r="Q99" s="50">
        <v>8367</v>
      </c>
      <c r="R99" s="3"/>
      <c r="S99" s="58"/>
      <c r="T99" s="50"/>
      <c r="U99" s="74">
        <v>716911.2</v>
      </c>
      <c r="V99" s="92"/>
      <c r="W99" s="30"/>
    </row>
    <row r="100" spans="1:24" ht="37.5" hidden="1" x14ac:dyDescent="0.3">
      <c r="A100" s="37"/>
      <c r="B100" s="38">
        <v>80131502</v>
      </c>
      <c r="C100" s="109" t="s">
        <v>348</v>
      </c>
      <c r="D100" s="52" t="s">
        <v>48</v>
      </c>
      <c r="E100" s="44" t="s">
        <v>61</v>
      </c>
      <c r="F100" s="52" t="s">
        <v>102</v>
      </c>
      <c r="G100" s="52" t="s">
        <v>50</v>
      </c>
      <c r="H100" s="29" t="s">
        <v>310</v>
      </c>
      <c r="I100" s="43" t="s">
        <v>311</v>
      </c>
      <c r="J100" s="73">
        <v>43518300</v>
      </c>
      <c r="K100" s="73">
        <v>18132625</v>
      </c>
      <c r="L100" s="52" t="s">
        <v>110</v>
      </c>
      <c r="M100" s="52" t="s">
        <v>868</v>
      </c>
      <c r="N100" s="71" t="s">
        <v>313</v>
      </c>
      <c r="O100" s="151">
        <v>3082</v>
      </c>
      <c r="P100" s="207" t="s">
        <v>349</v>
      </c>
      <c r="Q100" s="207" t="s">
        <v>350</v>
      </c>
      <c r="R100" s="207"/>
      <c r="S100" s="152"/>
      <c r="T100" s="207">
        <v>12</v>
      </c>
      <c r="U100" s="153">
        <v>42840000</v>
      </c>
      <c r="V100" s="92"/>
      <c r="W100" s="29"/>
    </row>
    <row r="101" spans="1:24" ht="37.5" x14ac:dyDescent="0.3">
      <c r="A101" s="37"/>
      <c r="B101" s="38">
        <v>80131502</v>
      </c>
      <c r="C101" s="109" t="s">
        <v>801</v>
      </c>
      <c r="D101" s="52" t="s">
        <v>85</v>
      </c>
      <c r="E101" s="44" t="s">
        <v>86</v>
      </c>
      <c r="F101" s="52" t="s">
        <v>102</v>
      </c>
      <c r="G101" s="52" t="s">
        <v>50</v>
      </c>
      <c r="H101" s="29" t="s">
        <v>310</v>
      </c>
      <c r="I101" s="43" t="s">
        <v>311</v>
      </c>
      <c r="J101" s="73">
        <f>800000+8800000</f>
        <v>9600000</v>
      </c>
      <c r="K101" s="73">
        <v>800000</v>
      </c>
      <c r="L101" s="52" t="s">
        <v>110</v>
      </c>
      <c r="M101" s="52" t="s">
        <v>868</v>
      </c>
      <c r="N101" s="71" t="s">
        <v>313</v>
      </c>
      <c r="O101" s="151">
        <v>3127</v>
      </c>
      <c r="P101" s="207" t="s">
        <v>772</v>
      </c>
      <c r="Q101" s="207" t="s">
        <v>802</v>
      </c>
      <c r="R101" s="207"/>
      <c r="S101" s="152"/>
      <c r="T101" s="207"/>
      <c r="U101" s="153"/>
      <c r="V101" s="92"/>
      <c r="W101" s="29"/>
    </row>
    <row r="102" spans="1:24" ht="37.5" hidden="1" x14ac:dyDescent="0.3">
      <c r="A102" s="37"/>
      <c r="B102" s="38">
        <v>80131502</v>
      </c>
      <c r="C102" s="109" t="s">
        <v>351</v>
      </c>
      <c r="D102" s="52" t="s">
        <v>48</v>
      </c>
      <c r="E102" s="44" t="s">
        <v>61</v>
      </c>
      <c r="F102" s="52" t="s">
        <v>102</v>
      </c>
      <c r="G102" s="52" t="s">
        <v>50</v>
      </c>
      <c r="H102" s="29" t="s">
        <v>310</v>
      </c>
      <c r="I102" s="43" t="s">
        <v>311</v>
      </c>
      <c r="J102" s="73">
        <v>73152000</v>
      </c>
      <c r="K102" s="73">
        <v>24384000</v>
      </c>
      <c r="L102" s="52" t="s">
        <v>110</v>
      </c>
      <c r="M102" s="52" t="s">
        <v>868</v>
      </c>
      <c r="N102" s="71" t="s">
        <v>313</v>
      </c>
      <c r="O102" s="151">
        <v>3083</v>
      </c>
      <c r="P102" s="207" t="s">
        <v>352</v>
      </c>
      <c r="Q102" s="207" t="s">
        <v>353</v>
      </c>
      <c r="R102" s="207"/>
      <c r="S102" s="152">
        <v>44440</v>
      </c>
      <c r="T102" s="207">
        <v>10</v>
      </c>
      <c r="U102" s="153">
        <v>60000000</v>
      </c>
      <c r="V102" s="92"/>
      <c r="W102" s="29"/>
    </row>
    <row r="103" spans="1:24" ht="37.5" hidden="1" x14ac:dyDescent="0.3">
      <c r="A103" s="37"/>
      <c r="B103" s="38">
        <v>80131502</v>
      </c>
      <c r="C103" s="109" t="s">
        <v>354</v>
      </c>
      <c r="D103" s="52" t="s">
        <v>72</v>
      </c>
      <c r="E103" s="44" t="s">
        <v>72</v>
      </c>
      <c r="F103" s="52" t="s">
        <v>320</v>
      </c>
      <c r="G103" s="52" t="s">
        <v>50</v>
      </c>
      <c r="H103" s="29" t="s">
        <v>310</v>
      </c>
      <c r="I103" s="43" t="s">
        <v>311</v>
      </c>
      <c r="J103" s="73">
        <v>121082500</v>
      </c>
      <c r="K103" s="73">
        <v>121082500</v>
      </c>
      <c r="L103" s="52" t="s">
        <v>53</v>
      </c>
      <c r="M103" s="52" t="s">
        <v>54</v>
      </c>
      <c r="N103" s="71" t="s">
        <v>313</v>
      </c>
      <c r="O103" s="96">
        <v>2989</v>
      </c>
      <c r="P103" s="50" t="str">
        <f>+VLOOKUP(O103,'[1]BASE DE CONTRATOS'!$C$3:$Z$30,2,0)</f>
        <v>19000-008-2021</v>
      </c>
      <c r="Q103" s="50">
        <f>+VLOOKUP(O103,'[1]BASE DE CONTRATOS'!$C$3:$Z$30,10,0)</f>
        <v>7996</v>
      </c>
      <c r="R103" s="50">
        <f>+VLOOKUP(O103,'[1]BASE DE CONTRATOS'!$C$3:$Z$30,12,0)</f>
        <v>121082500</v>
      </c>
      <c r="S103" s="58">
        <f>+VLOOKUP(O103,'[1]BASE DE CONTRATOS'!$C$3:$Z$30,21,0)</f>
        <v>44224</v>
      </c>
      <c r="T103" s="50">
        <f>+VLOOKUP(O103,'[1]BASE DE CONTRATOS'!$C$3:$Z$30,24,0)</f>
        <v>44558</v>
      </c>
      <c r="U103" s="92">
        <f>+VLOOKUP(O103,'[1]BASE DE CONTRATOS'!$C$3:$Z$30,9,0)</f>
        <v>121082500</v>
      </c>
      <c r="V103" s="92"/>
      <c r="W103" s="30" t="s">
        <v>70</v>
      </c>
    </row>
    <row r="104" spans="1:24" ht="37.5" x14ac:dyDescent="0.3">
      <c r="A104" s="37"/>
      <c r="B104" s="38">
        <v>80131502</v>
      </c>
      <c r="C104" s="109" t="s">
        <v>803</v>
      </c>
      <c r="D104" s="52" t="s">
        <v>85</v>
      </c>
      <c r="E104" s="44" t="s">
        <v>86</v>
      </c>
      <c r="F104" s="52" t="s">
        <v>102</v>
      </c>
      <c r="G104" s="52" t="s">
        <v>50</v>
      </c>
      <c r="H104" s="29" t="s">
        <v>310</v>
      </c>
      <c r="I104" s="43" t="s">
        <v>311</v>
      </c>
      <c r="J104" s="73">
        <v>135660000</v>
      </c>
      <c r="K104" s="73">
        <v>11305000</v>
      </c>
      <c r="L104" s="52" t="s">
        <v>110</v>
      </c>
      <c r="M104" s="52" t="s">
        <v>868</v>
      </c>
      <c r="N104" s="71" t="s">
        <v>313</v>
      </c>
      <c r="O104" s="231">
        <v>3139</v>
      </c>
      <c r="P104" s="210" t="s">
        <v>775</v>
      </c>
      <c r="Q104" s="50" t="s">
        <v>804</v>
      </c>
      <c r="R104" s="50"/>
      <c r="S104" s="58"/>
      <c r="T104" s="50"/>
      <c r="U104" s="92"/>
      <c r="V104" s="92"/>
      <c r="W104" s="30"/>
    </row>
    <row r="105" spans="1:24" ht="37.5" x14ac:dyDescent="0.3">
      <c r="A105" s="37"/>
      <c r="B105" s="38">
        <v>80131502</v>
      </c>
      <c r="C105" s="109" t="s">
        <v>356</v>
      </c>
      <c r="D105" s="44" t="s">
        <v>85</v>
      </c>
      <c r="E105" s="44" t="s">
        <v>86</v>
      </c>
      <c r="F105" s="52" t="s">
        <v>102</v>
      </c>
      <c r="G105" s="52" t="s">
        <v>50</v>
      </c>
      <c r="H105" s="29" t="s">
        <v>310</v>
      </c>
      <c r="I105" s="43" t="s">
        <v>311</v>
      </c>
      <c r="J105" s="73">
        <v>50492035</v>
      </c>
      <c r="K105" s="73">
        <v>50492035</v>
      </c>
      <c r="L105" s="52" t="s">
        <v>110</v>
      </c>
      <c r="M105" s="52" t="s">
        <v>868</v>
      </c>
      <c r="N105" s="71" t="s">
        <v>313</v>
      </c>
      <c r="O105" s="96">
        <v>3140</v>
      </c>
      <c r="P105" s="50" t="s">
        <v>777</v>
      </c>
      <c r="Q105" s="50" t="s">
        <v>641</v>
      </c>
      <c r="R105" s="50">
        <v>19621</v>
      </c>
      <c r="S105" s="58">
        <v>44552</v>
      </c>
      <c r="T105" s="50">
        <v>12</v>
      </c>
      <c r="U105" s="92">
        <v>41470405.200000003</v>
      </c>
      <c r="V105" s="92"/>
      <c r="W105" s="40"/>
      <c r="X105" s="3" t="s">
        <v>355</v>
      </c>
    </row>
    <row r="106" spans="1:24" ht="37.5" hidden="1" x14ac:dyDescent="0.3">
      <c r="A106" s="37"/>
      <c r="B106" s="38">
        <v>80131502</v>
      </c>
      <c r="C106" s="109" t="s">
        <v>357</v>
      </c>
      <c r="D106" s="52" t="s">
        <v>72</v>
      </c>
      <c r="E106" s="44" t="s">
        <v>129</v>
      </c>
      <c r="F106" s="52" t="s">
        <v>102</v>
      </c>
      <c r="G106" s="52" t="s">
        <v>50</v>
      </c>
      <c r="H106" s="29" t="s">
        <v>310</v>
      </c>
      <c r="I106" s="43" t="s">
        <v>311</v>
      </c>
      <c r="J106" s="73">
        <v>205923432</v>
      </c>
      <c r="K106" s="73">
        <v>171602860</v>
      </c>
      <c r="L106" s="52" t="s">
        <v>110</v>
      </c>
      <c r="M106" s="52" t="s">
        <v>868</v>
      </c>
      <c r="N106" s="71" t="s">
        <v>313</v>
      </c>
      <c r="O106" s="96">
        <v>2987</v>
      </c>
      <c r="P106" s="50" t="str">
        <f>+VLOOKUP(O106,'[1]BASE DE CONTRATOS'!$C$3:$Z$30,2,0)</f>
        <v>19000-006-2021</v>
      </c>
      <c r="Q106" s="50">
        <f>+VLOOKUP(O106,'[1]BASE DE CONTRATOS'!$C$3:$Z$30,10,0)</f>
        <v>7984</v>
      </c>
      <c r="R106" s="50">
        <f>+VLOOKUP(O106,'[1]BASE DE CONTRATOS'!$C$3:$Z$30,12,0)</f>
        <v>205923432</v>
      </c>
      <c r="S106" s="58">
        <f>+VLOOKUP(O106,'[1]BASE DE CONTRATOS'!$C$3:$Z$30,21,0)</f>
        <v>44225</v>
      </c>
      <c r="T106" s="50">
        <f>+VLOOKUP(O106,'[1]BASE DE CONTRATOS'!$C$3:$Z$30,24,0)</f>
        <v>44596</v>
      </c>
      <c r="U106" s="92">
        <f>+VLOOKUP(O106,'[1]BASE DE CONTRATOS'!$C$3:$Z$30,9,0)</f>
        <v>205923432</v>
      </c>
      <c r="V106" s="92"/>
      <c r="W106" s="30" t="s">
        <v>70</v>
      </c>
    </row>
    <row r="107" spans="1:24" ht="37.5" hidden="1" x14ac:dyDescent="0.3">
      <c r="A107" s="37"/>
      <c r="B107" s="38">
        <v>80131502</v>
      </c>
      <c r="C107" s="29" t="s">
        <v>358</v>
      </c>
      <c r="D107" s="52" t="s">
        <v>72</v>
      </c>
      <c r="E107" s="44" t="s">
        <v>72</v>
      </c>
      <c r="F107" s="52" t="s">
        <v>102</v>
      </c>
      <c r="G107" s="52" t="s">
        <v>50</v>
      </c>
      <c r="H107" s="29" t="s">
        <v>310</v>
      </c>
      <c r="I107" s="43" t="s">
        <v>311</v>
      </c>
      <c r="J107" s="73">
        <v>128520000</v>
      </c>
      <c r="K107" s="73">
        <v>107100000</v>
      </c>
      <c r="L107" s="52" t="s">
        <v>110</v>
      </c>
      <c r="M107" s="52" t="s">
        <v>868</v>
      </c>
      <c r="N107" s="71" t="s">
        <v>313</v>
      </c>
      <c r="O107" s="96">
        <v>2986</v>
      </c>
      <c r="P107" s="50" t="str">
        <f>+VLOOKUP(O107,'[1]BASE DE CONTRATOS'!$C$3:$Z$30,2,0)</f>
        <v>19000-004-2021</v>
      </c>
      <c r="Q107" s="50">
        <f>+VLOOKUP(O107,'[1]BASE DE CONTRATOS'!$C$3:$Z$30,10,0)</f>
        <v>7983</v>
      </c>
      <c r="R107" s="50">
        <f>+VLOOKUP(O107,'[1]BASE DE CONTRATOS'!$C$3:$Z$30,12,0)</f>
        <v>128520000</v>
      </c>
      <c r="S107" s="58">
        <f>+VLOOKUP(O107,'[1]BASE DE CONTRATOS'!$C$3:$Z$30,21,0)</f>
        <v>44224</v>
      </c>
      <c r="T107" s="50">
        <f>+VLOOKUP(O107,'[1]BASE DE CONTRATOS'!$C$3:$Z$30,24,0)</f>
        <v>44565</v>
      </c>
      <c r="U107" s="92">
        <f>+VLOOKUP(O107,'[1]BASE DE CONTRATOS'!$C$3:$Z$30,9,0)</f>
        <v>128520000</v>
      </c>
      <c r="V107" s="92"/>
      <c r="W107" s="30" t="s">
        <v>70</v>
      </c>
    </row>
    <row r="108" spans="1:24" ht="37.5" x14ac:dyDescent="0.3">
      <c r="A108" s="37"/>
      <c r="B108" s="38">
        <v>80131502</v>
      </c>
      <c r="C108" s="109" t="s">
        <v>359</v>
      </c>
      <c r="D108" s="52" t="s">
        <v>61</v>
      </c>
      <c r="E108" s="44" t="s">
        <v>360</v>
      </c>
      <c r="F108" s="52" t="s">
        <v>102</v>
      </c>
      <c r="G108" s="52" t="s">
        <v>50</v>
      </c>
      <c r="H108" s="29" t="s">
        <v>310</v>
      </c>
      <c r="I108" s="43" t="s">
        <v>311</v>
      </c>
      <c r="J108" s="73">
        <v>32967000</v>
      </c>
      <c r="K108" s="73">
        <v>8241750</v>
      </c>
      <c r="L108" s="52" t="s">
        <v>110</v>
      </c>
      <c r="M108" s="52" t="s">
        <v>868</v>
      </c>
      <c r="N108" s="71" t="s">
        <v>313</v>
      </c>
      <c r="O108" s="231">
        <v>3097</v>
      </c>
      <c r="P108" s="50" t="s">
        <v>642</v>
      </c>
      <c r="Q108" s="50">
        <v>8290</v>
      </c>
      <c r="R108" s="50">
        <v>19321</v>
      </c>
      <c r="S108" s="58">
        <v>44450</v>
      </c>
      <c r="T108" s="50">
        <v>12</v>
      </c>
      <c r="U108" s="92">
        <v>34668000</v>
      </c>
      <c r="V108" s="92"/>
      <c r="W108" s="40"/>
    </row>
    <row r="109" spans="1:24" ht="37.5" x14ac:dyDescent="0.3">
      <c r="A109" s="37"/>
      <c r="B109" s="38">
        <v>80131502</v>
      </c>
      <c r="C109" s="109" t="s">
        <v>361</v>
      </c>
      <c r="D109" s="52" t="s">
        <v>90</v>
      </c>
      <c r="E109" s="44" t="s">
        <v>86</v>
      </c>
      <c r="F109" s="52" t="s">
        <v>102</v>
      </c>
      <c r="G109" s="52" t="s">
        <v>50</v>
      </c>
      <c r="H109" s="29" t="s">
        <v>310</v>
      </c>
      <c r="I109" s="43" t="s">
        <v>311</v>
      </c>
      <c r="J109" s="73">
        <v>102245340</v>
      </c>
      <c r="K109" s="73">
        <v>8520445</v>
      </c>
      <c r="L109" s="52" t="s">
        <v>110</v>
      </c>
      <c r="M109" s="52" t="s">
        <v>868</v>
      </c>
      <c r="N109" s="71" t="s">
        <v>313</v>
      </c>
      <c r="O109" s="231">
        <v>3130</v>
      </c>
      <c r="P109" s="50" t="s">
        <v>643</v>
      </c>
      <c r="Q109" s="50">
        <v>8353</v>
      </c>
      <c r="R109" s="50">
        <v>19639</v>
      </c>
      <c r="S109" s="58">
        <v>44558</v>
      </c>
      <c r="T109" s="50">
        <v>12</v>
      </c>
      <c r="U109" s="92">
        <v>67800000</v>
      </c>
      <c r="V109" s="92"/>
      <c r="W109" s="40"/>
    </row>
    <row r="110" spans="1:24" ht="37.5" hidden="1" x14ac:dyDescent="0.3">
      <c r="A110" s="37"/>
      <c r="B110" s="38">
        <v>80131502</v>
      </c>
      <c r="C110" s="109" t="s">
        <v>362</v>
      </c>
      <c r="D110" s="52" t="s">
        <v>141</v>
      </c>
      <c r="E110" s="44" t="s">
        <v>47</v>
      </c>
      <c r="F110" s="52" t="s">
        <v>102</v>
      </c>
      <c r="G110" s="52" t="s">
        <v>50</v>
      </c>
      <c r="H110" s="29" t="s">
        <v>310</v>
      </c>
      <c r="I110" s="43" t="s">
        <v>311</v>
      </c>
      <c r="J110" s="73">
        <v>57814044</v>
      </c>
      <c r="K110" s="73">
        <v>33724859</v>
      </c>
      <c r="L110" s="52" t="s">
        <v>110</v>
      </c>
      <c r="M110" s="52" t="s">
        <v>868</v>
      </c>
      <c r="N110" s="71" t="s">
        <v>313</v>
      </c>
      <c r="O110" s="96">
        <v>3050</v>
      </c>
      <c r="P110" s="50" t="s">
        <v>363</v>
      </c>
      <c r="Q110" s="50" t="s">
        <v>364</v>
      </c>
      <c r="R110" s="50">
        <v>18948</v>
      </c>
      <c r="S110" s="152">
        <v>44367</v>
      </c>
      <c r="T110" s="207">
        <v>12</v>
      </c>
      <c r="U110" s="92">
        <v>39145416</v>
      </c>
      <c r="V110" s="92"/>
      <c r="W110" s="30" t="s">
        <v>70</v>
      </c>
    </row>
    <row r="111" spans="1:24" ht="37.5" hidden="1" x14ac:dyDescent="0.3">
      <c r="A111" s="37"/>
      <c r="B111" s="38">
        <v>80131502</v>
      </c>
      <c r="C111" s="109" t="s">
        <v>365</v>
      </c>
      <c r="D111" s="52" t="s">
        <v>48</v>
      </c>
      <c r="E111" s="67" t="s">
        <v>61</v>
      </c>
      <c r="F111" s="52" t="s">
        <v>102</v>
      </c>
      <c r="G111" s="52" t="s">
        <v>50</v>
      </c>
      <c r="H111" s="29" t="s">
        <v>310</v>
      </c>
      <c r="I111" s="43" t="s">
        <v>311</v>
      </c>
      <c r="J111" s="73">
        <v>18135000</v>
      </c>
      <c r="K111" s="73">
        <v>7556250</v>
      </c>
      <c r="L111" s="52" t="s">
        <v>110</v>
      </c>
      <c r="M111" s="52" t="s">
        <v>868</v>
      </c>
      <c r="N111" s="71" t="s">
        <v>313</v>
      </c>
      <c r="O111" s="151">
        <v>3080</v>
      </c>
      <c r="P111" s="207" t="s">
        <v>757</v>
      </c>
      <c r="Q111" s="207" t="s">
        <v>366</v>
      </c>
      <c r="R111" s="207"/>
      <c r="S111" s="152"/>
      <c r="T111" s="207">
        <v>12</v>
      </c>
      <c r="U111" s="153">
        <v>18000000</v>
      </c>
      <c r="V111" s="92"/>
      <c r="W111" s="29"/>
    </row>
    <row r="112" spans="1:24" ht="37.5" x14ac:dyDescent="0.3">
      <c r="A112" s="37"/>
      <c r="B112" s="38">
        <v>80131502</v>
      </c>
      <c r="C112" s="109" t="s">
        <v>367</v>
      </c>
      <c r="D112" s="52" t="s">
        <v>90</v>
      </c>
      <c r="E112" s="44" t="s">
        <v>86</v>
      </c>
      <c r="F112" s="52" t="s">
        <v>102</v>
      </c>
      <c r="G112" s="52" t="s">
        <v>50</v>
      </c>
      <c r="H112" s="29" t="s">
        <v>310</v>
      </c>
      <c r="I112" s="43" t="s">
        <v>311</v>
      </c>
      <c r="J112" s="73">
        <v>76823254</v>
      </c>
      <c r="K112" s="73">
        <v>0</v>
      </c>
      <c r="L112" s="52" t="s">
        <v>110</v>
      </c>
      <c r="M112" s="52" t="s">
        <v>868</v>
      </c>
      <c r="N112" s="71" t="s">
        <v>313</v>
      </c>
      <c r="O112" s="231">
        <v>3131</v>
      </c>
      <c r="P112" s="50" t="s">
        <v>773</v>
      </c>
      <c r="Q112" s="50" t="s">
        <v>644</v>
      </c>
      <c r="R112" s="50">
        <v>19642</v>
      </c>
      <c r="S112" s="58">
        <v>44559</v>
      </c>
      <c r="T112" s="50">
        <v>12</v>
      </c>
      <c r="U112" s="92">
        <v>67116000</v>
      </c>
      <c r="V112" s="92"/>
      <c r="W112" s="29"/>
    </row>
    <row r="113" spans="1:23" ht="37.5" hidden="1" x14ac:dyDescent="0.3">
      <c r="A113" s="37"/>
      <c r="B113" s="38">
        <v>80131502</v>
      </c>
      <c r="C113" s="109" t="s">
        <v>368</v>
      </c>
      <c r="D113" s="52" t="s">
        <v>60</v>
      </c>
      <c r="E113" s="68" t="s">
        <v>141</v>
      </c>
      <c r="F113" s="52" t="s">
        <v>102</v>
      </c>
      <c r="G113" s="52" t="s">
        <v>50</v>
      </c>
      <c r="H113" s="29" t="s">
        <v>310</v>
      </c>
      <c r="I113" s="43" t="s">
        <v>311</v>
      </c>
      <c r="J113" s="73">
        <v>63273663</v>
      </c>
      <c r="K113" s="73">
        <v>36909637</v>
      </c>
      <c r="L113" s="52" t="s">
        <v>110</v>
      </c>
      <c r="M113" s="52" t="s">
        <v>868</v>
      </c>
      <c r="N113" s="71" t="s">
        <v>313</v>
      </c>
      <c r="O113" s="96">
        <v>3039</v>
      </c>
      <c r="P113" s="50" t="s">
        <v>369</v>
      </c>
      <c r="Q113" s="50" t="s">
        <v>370</v>
      </c>
      <c r="R113" s="50">
        <v>18904</v>
      </c>
      <c r="S113" s="58">
        <v>44348</v>
      </c>
      <c r="T113" s="50">
        <v>12</v>
      </c>
      <c r="U113" s="92">
        <f>4802612*12</f>
        <v>57631344</v>
      </c>
      <c r="V113" s="92"/>
      <c r="W113" s="29" t="s">
        <v>70</v>
      </c>
    </row>
    <row r="114" spans="1:23" ht="37.5" x14ac:dyDescent="0.3">
      <c r="A114" s="37"/>
      <c r="B114" s="38">
        <v>80131502</v>
      </c>
      <c r="C114" s="109" t="s">
        <v>371</v>
      </c>
      <c r="D114" s="52" t="s">
        <v>61</v>
      </c>
      <c r="E114" s="44" t="s">
        <v>360</v>
      </c>
      <c r="F114" s="52" t="s">
        <v>102</v>
      </c>
      <c r="G114" s="52" t="s">
        <v>50</v>
      </c>
      <c r="H114" s="29" t="s">
        <v>310</v>
      </c>
      <c r="I114" s="43" t="s">
        <v>311</v>
      </c>
      <c r="J114" s="73">
        <v>36342000</v>
      </c>
      <c r="K114" s="73">
        <v>9085500</v>
      </c>
      <c r="L114" s="52" t="s">
        <v>110</v>
      </c>
      <c r="M114" s="52" t="s">
        <v>868</v>
      </c>
      <c r="N114" s="71" t="s">
        <v>313</v>
      </c>
      <c r="O114" s="96">
        <v>3096</v>
      </c>
      <c r="P114" s="50" t="s">
        <v>762</v>
      </c>
      <c r="Q114" s="50" t="s">
        <v>645</v>
      </c>
      <c r="R114" s="50">
        <v>19336</v>
      </c>
      <c r="S114" s="58">
        <v>44485</v>
      </c>
      <c r="T114" s="50">
        <v>12</v>
      </c>
      <c r="U114" s="92">
        <v>34800000</v>
      </c>
      <c r="V114" s="92"/>
      <c r="W114" s="29"/>
    </row>
    <row r="115" spans="1:23" ht="37.5" hidden="1" x14ac:dyDescent="0.3">
      <c r="A115" s="37"/>
      <c r="B115" s="38">
        <v>80131502</v>
      </c>
      <c r="C115" s="109" t="s">
        <v>372</v>
      </c>
      <c r="D115" s="52" t="s">
        <v>141</v>
      </c>
      <c r="E115" s="44" t="s">
        <v>47</v>
      </c>
      <c r="F115" s="52" t="s">
        <v>102</v>
      </c>
      <c r="G115" s="52" t="s">
        <v>50</v>
      </c>
      <c r="H115" s="29" t="s">
        <v>310</v>
      </c>
      <c r="I115" s="43" t="s">
        <v>311</v>
      </c>
      <c r="J115" s="73">
        <v>33030293</v>
      </c>
      <c r="K115" s="73">
        <v>24772720</v>
      </c>
      <c r="L115" s="52" t="s">
        <v>110</v>
      </c>
      <c r="M115" s="52" t="s">
        <v>868</v>
      </c>
      <c r="N115" s="71" t="s">
        <v>313</v>
      </c>
      <c r="O115" s="96">
        <v>3044</v>
      </c>
      <c r="P115" s="50" t="s">
        <v>373</v>
      </c>
      <c r="Q115" s="50" t="s">
        <v>374</v>
      </c>
      <c r="R115" s="50">
        <v>18934</v>
      </c>
      <c r="S115" s="58">
        <v>44361</v>
      </c>
      <c r="T115" s="50">
        <v>12</v>
      </c>
      <c r="U115" s="92">
        <f>15750000+11250000</f>
        <v>27000000</v>
      </c>
      <c r="V115" s="92"/>
      <c r="W115" s="29" t="s">
        <v>70</v>
      </c>
    </row>
    <row r="116" spans="1:23" ht="37.5" hidden="1" x14ac:dyDescent="0.3">
      <c r="A116" s="37"/>
      <c r="B116" s="38">
        <v>80131502</v>
      </c>
      <c r="C116" s="109" t="s">
        <v>375</v>
      </c>
      <c r="D116" s="44" t="s">
        <v>48</v>
      </c>
      <c r="E116" s="44" t="s">
        <v>48</v>
      </c>
      <c r="F116" s="52" t="s">
        <v>102</v>
      </c>
      <c r="G116" s="52" t="s">
        <v>50</v>
      </c>
      <c r="H116" s="29" t="s">
        <v>310</v>
      </c>
      <c r="I116" s="43" t="s">
        <v>311</v>
      </c>
      <c r="J116" s="73">
        <v>34238400</v>
      </c>
      <c r="K116" s="73">
        <v>17119200</v>
      </c>
      <c r="L116" s="52" t="s">
        <v>110</v>
      </c>
      <c r="M116" s="52" t="s">
        <v>868</v>
      </c>
      <c r="N116" s="71" t="s">
        <v>313</v>
      </c>
      <c r="O116" s="151">
        <v>3067</v>
      </c>
      <c r="P116" s="207" t="s">
        <v>376</v>
      </c>
      <c r="Q116" s="207" t="s">
        <v>377</v>
      </c>
      <c r="R116" s="207">
        <v>19086</v>
      </c>
      <c r="S116" s="152"/>
      <c r="T116" s="207">
        <v>12</v>
      </c>
      <c r="U116" s="153">
        <v>33600000</v>
      </c>
      <c r="V116" s="92"/>
      <c r="W116" s="29"/>
    </row>
    <row r="117" spans="1:23" ht="37.5" x14ac:dyDescent="0.3">
      <c r="A117" s="37"/>
      <c r="B117" s="38">
        <v>80131502</v>
      </c>
      <c r="C117" s="109" t="s">
        <v>378</v>
      </c>
      <c r="D117" s="67" t="s">
        <v>360</v>
      </c>
      <c r="E117" s="67" t="s">
        <v>86</v>
      </c>
      <c r="F117" s="52" t="s">
        <v>102</v>
      </c>
      <c r="G117" s="52" t="s">
        <v>50</v>
      </c>
      <c r="H117" s="29" t="s">
        <v>310</v>
      </c>
      <c r="I117" s="43" t="s">
        <v>311</v>
      </c>
      <c r="J117" s="73">
        <v>115779379</v>
      </c>
      <c r="K117" s="73">
        <v>9648282</v>
      </c>
      <c r="L117" s="52" t="s">
        <v>110</v>
      </c>
      <c r="M117" s="52" t="s">
        <v>868</v>
      </c>
      <c r="N117" s="71" t="s">
        <v>313</v>
      </c>
      <c r="O117" s="96">
        <v>3129</v>
      </c>
      <c r="P117" s="50" t="s">
        <v>646</v>
      </c>
      <c r="Q117" s="50" t="s">
        <v>647</v>
      </c>
      <c r="R117" s="50">
        <v>19621</v>
      </c>
      <c r="S117" s="58">
        <v>44552</v>
      </c>
      <c r="T117" s="50">
        <v>12</v>
      </c>
      <c r="U117" s="92">
        <v>95961600</v>
      </c>
      <c r="V117" s="92"/>
      <c r="W117" s="30"/>
    </row>
    <row r="118" spans="1:23" ht="37.5" x14ac:dyDescent="0.3">
      <c r="A118" s="37"/>
      <c r="B118" s="38">
        <v>80131502</v>
      </c>
      <c r="C118" s="109" t="s">
        <v>379</v>
      </c>
      <c r="D118" s="52" t="s">
        <v>90</v>
      </c>
      <c r="E118" s="44" t="s">
        <v>86</v>
      </c>
      <c r="F118" s="52" t="s">
        <v>102</v>
      </c>
      <c r="G118" s="52" t="s">
        <v>50</v>
      </c>
      <c r="H118" s="29" t="s">
        <v>310</v>
      </c>
      <c r="I118" s="43" t="s">
        <v>311</v>
      </c>
      <c r="J118" s="73">
        <v>26795645</v>
      </c>
      <c r="K118" s="73">
        <v>2232971</v>
      </c>
      <c r="L118" s="52" t="s">
        <v>53</v>
      </c>
      <c r="M118" s="52" t="s">
        <v>54</v>
      </c>
      <c r="N118" s="71" t="s">
        <v>313</v>
      </c>
      <c r="O118" s="231">
        <v>3134</v>
      </c>
      <c r="P118" s="50" t="s">
        <v>648</v>
      </c>
      <c r="Q118" s="50" t="s">
        <v>649</v>
      </c>
      <c r="R118" s="50">
        <v>19665</v>
      </c>
      <c r="S118" s="58">
        <v>44559</v>
      </c>
      <c r="T118" s="50">
        <v>12</v>
      </c>
      <c r="U118" s="92">
        <v>24000000</v>
      </c>
      <c r="V118" s="92"/>
      <c r="W118" s="30"/>
    </row>
    <row r="119" spans="1:23" ht="37.5" hidden="1" x14ac:dyDescent="0.3">
      <c r="A119" s="37"/>
      <c r="B119" s="38">
        <v>80131502</v>
      </c>
      <c r="C119" s="109" t="s">
        <v>380</v>
      </c>
      <c r="D119" s="52" t="s">
        <v>72</v>
      </c>
      <c r="E119" s="44" t="s">
        <v>129</v>
      </c>
      <c r="F119" s="52" t="s">
        <v>320</v>
      </c>
      <c r="G119" s="52" t="s">
        <v>50</v>
      </c>
      <c r="H119" s="29" t="s">
        <v>310</v>
      </c>
      <c r="I119" s="43" t="s">
        <v>311</v>
      </c>
      <c r="J119" s="73">
        <v>65450000</v>
      </c>
      <c r="K119" s="73">
        <v>65450000</v>
      </c>
      <c r="L119" s="52" t="s">
        <v>53</v>
      </c>
      <c r="M119" s="52" t="s">
        <v>54</v>
      </c>
      <c r="N119" s="71" t="s">
        <v>313</v>
      </c>
      <c r="O119" s="96">
        <v>2990</v>
      </c>
      <c r="P119" s="50" t="str">
        <f>+VLOOKUP(O119,'[1]BASE DE CONTRATOS'!$C$3:$Z$30,2,0)</f>
        <v>19000-007-2021</v>
      </c>
      <c r="Q119" s="50">
        <f>+VLOOKUP(O119,'[1]BASE DE CONTRATOS'!$C$3:$Z$30,10,0)</f>
        <v>7995</v>
      </c>
      <c r="R119" s="50">
        <f>+VLOOKUP(O119,'[1]BASE DE CONTRATOS'!$C$3:$Z$30,12,0)</f>
        <v>65450000</v>
      </c>
      <c r="S119" s="58">
        <f>+VLOOKUP(O119,'[1]BASE DE CONTRATOS'!$C$3:$Z$30,21,0)</f>
        <v>44225</v>
      </c>
      <c r="T119" s="50">
        <f>+VLOOKUP(O119,'[1]BASE DE CONTRATOS'!$C$3:$Z$30,24,0)</f>
        <v>44561</v>
      </c>
      <c r="U119" s="92">
        <f>+VLOOKUP(O119,'[1]BASE DE CONTRATOS'!$C$3:$Z$30,9,0)</f>
        <v>65450000</v>
      </c>
      <c r="V119" s="92"/>
      <c r="W119" s="30" t="s">
        <v>70</v>
      </c>
    </row>
    <row r="120" spans="1:23" ht="37.5" x14ac:dyDescent="0.3">
      <c r="A120" s="37"/>
      <c r="B120" s="38">
        <v>80131502</v>
      </c>
      <c r="C120" s="109" t="s">
        <v>805</v>
      </c>
      <c r="D120" s="52" t="s">
        <v>85</v>
      </c>
      <c r="E120" s="44" t="s">
        <v>86</v>
      </c>
      <c r="F120" s="52" t="s">
        <v>102</v>
      </c>
      <c r="G120" s="52" t="s">
        <v>50</v>
      </c>
      <c r="H120" s="29" t="s">
        <v>310</v>
      </c>
      <c r="I120" s="43" t="s">
        <v>311</v>
      </c>
      <c r="J120" s="73">
        <v>41470405.200000003</v>
      </c>
      <c r="K120" s="73">
        <v>0</v>
      </c>
      <c r="L120" s="52" t="s">
        <v>110</v>
      </c>
      <c r="M120" s="52" t="s">
        <v>868</v>
      </c>
      <c r="N120" s="71" t="s">
        <v>313</v>
      </c>
      <c r="O120" s="231">
        <v>3140</v>
      </c>
      <c r="P120" s="210" t="s">
        <v>777</v>
      </c>
      <c r="Q120" s="50" t="s">
        <v>641</v>
      </c>
      <c r="R120" s="50"/>
      <c r="S120" s="58"/>
      <c r="T120" s="50"/>
      <c r="U120" s="234">
        <v>41470405.200000003</v>
      </c>
      <c r="V120" s="92"/>
      <c r="W120" s="30"/>
    </row>
    <row r="121" spans="1:23" ht="37.5" x14ac:dyDescent="0.3">
      <c r="A121" s="37"/>
      <c r="B121" s="38">
        <v>81112304</v>
      </c>
      <c r="C121" s="109" t="s">
        <v>381</v>
      </c>
      <c r="D121" s="52" t="s">
        <v>90</v>
      </c>
      <c r="E121" s="44" t="s">
        <v>86</v>
      </c>
      <c r="F121" s="52" t="s">
        <v>382</v>
      </c>
      <c r="G121" s="52" t="s">
        <v>63</v>
      </c>
      <c r="H121" s="29" t="s">
        <v>310</v>
      </c>
      <c r="I121" s="43" t="s">
        <v>311</v>
      </c>
      <c r="J121" s="73">
        <v>12000000</v>
      </c>
      <c r="K121" s="73">
        <v>12000000</v>
      </c>
      <c r="L121" s="52" t="s">
        <v>53</v>
      </c>
      <c r="M121" s="66" t="s">
        <v>54</v>
      </c>
      <c r="N121" s="71" t="s">
        <v>313</v>
      </c>
      <c r="O121" s="96" t="s">
        <v>650</v>
      </c>
      <c r="P121" s="96" t="s">
        <v>650</v>
      </c>
      <c r="Q121" s="50">
        <v>6785</v>
      </c>
      <c r="R121" s="50">
        <v>19634</v>
      </c>
      <c r="S121" s="58">
        <v>44529</v>
      </c>
      <c r="T121" s="50">
        <v>1</v>
      </c>
      <c r="U121" s="92">
        <v>26530986</v>
      </c>
      <c r="V121" s="92"/>
      <c r="W121" s="30" t="s">
        <v>383</v>
      </c>
    </row>
    <row r="122" spans="1:23" ht="93.75" hidden="1" x14ac:dyDescent="0.3">
      <c r="A122" s="37"/>
      <c r="B122" s="62" t="s">
        <v>384</v>
      </c>
      <c r="C122" s="109" t="s">
        <v>385</v>
      </c>
      <c r="D122" s="52" t="s">
        <v>60</v>
      </c>
      <c r="E122" s="44" t="s">
        <v>48</v>
      </c>
      <c r="F122" s="52" t="s">
        <v>102</v>
      </c>
      <c r="G122" s="52" t="s">
        <v>126</v>
      </c>
      <c r="H122" s="29" t="s">
        <v>310</v>
      </c>
      <c r="I122" s="43" t="s">
        <v>311</v>
      </c>
      <c r="J122" s="73">
        <v>6100595715</v>
      </c>
      <c r="K122" s="73">
        <v>6100595715</v>
      </c>
      <c r="L122" s="52" t="s">
        <v>53</v>
      </c>
      <c r="M122" s="66" t="s">
        <v>54</v>
      </c>
      <c r="N122" s="71" t="s">
        <v>313</v>
      </c>
      <c r="O122" s="96" t="s">
        <v>386</v>
      </c>
      <c r="P122" s="50" t="s">
        <v>796</v>
      </c>
      <c r="Q122" s="50">
        <v>8112</v>
      </c>
      <c r="R122" s="50"/>
      <c r="S122" s="58"/>
      <c r="T122" s="50"/>
      <c r="U122" s="92"/>
      <c r="V122" s="92"/>
      <c r="W122" s="93" t="s">
        <v>387</v>
      </c>
    </row>
    <row r="123" spans="1:23" ht="37.5" hidden="1" x14ac:dyDescent="0.3">
      <c r="A123" s="37"/>
      <c r="B123" s="63">
        <v>50202301</v>
      </c>
      <c r="C123" s="109" t="s">
        <v>388</v>
      </c>
      <c r="D123" s="44" t="s">
        <v>60</v>
      </c>
      <c r="E123" s="44" t="s">
        <v>141</v>
      </c>
      <c r="F123" s="52" t="s">
        <v>347</v>
      </c>
      <c r="G123" s="52" t="s">
        <v>63</v>
      </c>
      <c r="H123" s="29" t="s">
        <v>310</v>
      </c>
      <c r="I123" s="43" t="s">
        <v>311</v>
      </c>
      <c r="J123" s="73">
        <v>10546904</v>
      </c>
      <c r="K123" s="73">
        <v>10546904</v>
      </c>
      <c r="L123" s="52" t="s">
        <v>53</v>
      </c>
      <c r="M123" s="66" t="s">
        <v>54</v>
      </c>
      <c r="N123" s="71" t="s">
        <v>313</v>
      </c>
      <c r="O123" s="96" t="s">
        <v>389</v>
      </c>
      <c r="P123" s="50" t="s">
        <v>389</v>
      </c>
      <c r="Q123" s="50">
        <v>7876</v>
      </c>
      <c r="R123" s="50"/>
      <c r="S123" s="58"/>
      <c r="T123" s="50"/>
      <c r="U123" s="153">
        <v>10546904</v>
      </c>
      <c r="V123" s="92"/>
      <c r="W123" s="41" t="s">
        <v>70</v>
      </c>
    </row>
    <row r="124" spans="1:23" ht="37.5" hidden="1" x14ac:dyDescent="0.3">
      <c r="A124" s="37"/>
      <c r="B124" s="63" t="s">
        <v>390</v>
      </c>
      <c r="C124" s="109" t="s">
        <v>391</v>
      </c>
      <c r="D124" s="68" t="s">
        <v>48</v>
      </c>
      <c r="E124" s="44" t="s">
        <v>95</v>
      </c>
      <c r="F124" s="52" t="s">
        <v>99</v>
      </c>
      <c r="G124" s="52" t="s">
        <v>75</v>
      </c>
      <c r="H124" s="29" t="s">
        <v>310</v>
      </c>
      <c r="I124" s="43" t="s">
        <v>311</v>
      </c>
      <c r="J124" s="73">
        <v>43639680</v>
      </c>
      <c r="K124" s="73">
        <v>43639680</v>
      </c>
      <c r="L124" s="52" t="s">
        <v>53</v>
      </c>
      <c r="M124" s="66" t="s">
        <v>54</v>
      </c>
      <c r="N124" s="71" t="s">
        <v>313</v>
      </c>
      <c r="O124" s="151">
        <v>3090</v>
      </c>
      <c r="P124" s="207" t="s">
        <v>761</v>
      </c>
      <c r="Q124" s="207">
        <v>8242</v>
      </c>
      <c r="R124" s="207"/>
      <c r="S124" s="152"/>
      <c r="T124" s="207">
        <v>1</v>
      </c>
      <c r="U124" s="153">
        <v>43639680</v>
      </c>
      <c r="V124" s="92"/>
      <c r="W124" s="41" t="s">
        <v>392</v>
      </c>
    </row>
    <row r="125" spans="1:23" ht="37.5" hidden="1" x14ac:dyDescent="0.3">
      <c r="A125" s="37"/>
      <c r="B125" s="63">
        <v>70111712</v>
      </c>
      <c r="C125" s="109" t="s">
        <v>393</v>
      </c>
      <c r="D125" s="52" t="s">
        <v>141</v>
      </c>
      <c r="E125" s="44" t="s">
        <v>48</v>
      </c>
      <c r="F125" s="52" t="s">
        <v>87</v>
      </c>
      <c r="G125" s="52" t="s">
        <v>63</v>
      </c>
      <c r="H125" s="29" t="s">
        <v>310</v>
      </c>
      <c r="I125" s="43" t="s">
        <v>311</v>
      </c>
      <c r="J125" s="73">
        <v>9839544</v>
      </c>
      <c r="K125" s="73">
        <v>9839544</v>
      </c>
      <c r="L125" s="52" t="s">
        <v>53</v>
      </c>
      <c r="M125" s="66" t="s">
        <v>54</v>
      </c>
      <c r="N125" s="71" t="s">
        <v>313</v>
      </c>
      <c r="O125" s="96" t="s">
        <v>394</v>
      </c>
      <c r="P125" s="50" t="s">
        <v>394</v>
      </c>
      <c r="Q125" s="50">
        <v>8191</v>
      </c>
      <c r="R125" s="50"/>
      <c r="S125" s="58"/>
      <c r="T125" s="50">
        <v>1</v>
      </c>
      <c r="U125" s="92"/>
      <c r="V125" s="92"/>
      <c r="W125" s="41" t="s">
        <v>70</v>
      </c>
    </row>
    <row r="126" spans="1:23" ht="37.5" x14ac:dyDescent="0.3">
      <c r="A126" s="37"/>
      <c r="B126" s="63">
        <v>46191500</v>
      </c>
      <c r="C126" s="109" t="s">
        <v>395</v>
      </c>
      <c r="D126" s="68" t="s">
        <v>48</v>
      </c>
      <c r="E126" s="44" t="s">
        <v>90</v>
      </c>
      <c r="F126" s="52" t="s">
        <v>99</v>
      </c>
      <c r="G126" s="52" t="s">
        <v>75</v>
      </c>
      <c r="H126" s="29" t="s">
        <v>310</v>
      </c>
      <c r="I126" s="43" t="s">
        <v>311</v>
      </c>
      <c r="J126" s="73">
        <v>180000000</v>
      </c>
      <c r="K126" s="73">
        <v>180000000</v>
      </c>
      <c r="L126" s="52" t="s">
        <v>53</v>
      </c>
      <c r="M126" s="66" t="s">
        <v>54</v>
      </c>
      <c r="N126" s="71" t="s">
        <v>313</v>
      </c>
      <c r="O126" s="96">
        <v>3116</v>
      </c>
      <c r="P126" s="50" t="s">
        <v>769</v>
      </c>
      <c r="Q126" s="50">
        <v>8279</v>
      </c>
      <c r="R126" s="50">
        <v>19532</v>
      </c>
      <c r="S126" s="58">
        <v>44540</v>
      </c>
      <c r="T126" s="50">
        <v>2</v>
      </c>
      <c r="U126" s="92">
        <v>315872410</v>
      </c>
      <c r="V126" s="92" t="s">
        <v>651</v>
      </c>
      <c r="W126" s="41" t="s">
        <v>392</v>
      </c>
    </row>
    <row r="127" spans="1:23" ht="37.5" hidden="1" x14ac:dyDescent="0.3">
      <c r="A127" s="37"/>
      <c r="B127" s="38">
        <v>26131501</v>
      </c>
      <c r="C127" s="109" t="s">
        <v>396</v>
      </c>
      <c r="D127" s="68" t="s">
        <v>48</v>
      </c>
      <c r="E127" s="44" t="s">
        <v>61</v>
      </c>
      <c r="F127" s="52" t="s">
        <v>309</v>
      </c>
      <c r="G127" s="52" t="s">
        <v>63</v>
      </c>
      <c r="H127" s="29" t="s">
        <v>310</v>
      </c>
      <c r="I127" s="43" t="s">
        <v>311</v>
      </c>
      <c r="J127" s="73">
        <v>5087116</v>
      </c>
      <c r="K127" s="73">
        <v>5087116</v>
      </c>
      <c r="L127" s="52" t="s">
        <v>53</v>
      </c>
      <c r="M127" s="66" t="s">
        <v>54</v>
      </c>
      <c r="N127" s="71" t="s">
        <v>313</v>
      </c>
      <c r="O127" s="96" t="s">
        <v>652</v>
      </c>
      <c r="P127" s="96" t="s">
        <v>652</v>
      </c>
      <c r="Q127" s="50">
        <v>8108</v>
      </c>
      <c r="R127" s="50">
        <v>18936</v>
      </c>
      <c r="S127" s="58">
        <v>44322</v>
      </c>
      <c r="T127" s="50">
        <v>2</v>
      </c>
      <c r="U127" s="92">
        <v>7722977</v>
      </c>
      <c r="V127" s="92"/>
      <c r="W127" s="41" t="s">
        <v>397</v>
      </c>
    </row>
    <row r="128" spans="1:23" ht="37.5" x14ac:dyDescent="0.3">
      <c r="A128" s="37"/>
      <c r="B128" s="38">
        <v>7215400</v>
      </c>
      <c r="C128" s="64" t="s">
        <v>398</v>
      </c>
      <c r="D128" s="44" t="s">
        <v>90</v>
      </c>
      <c r="E128" s="44" t="s">
        <v>85</v>
      </c>
      <c r="F128" s="44" t="s">
        <v>99</v>
      </c>
      <c r="G128" s="52" t="s">
        <v>63</v>
      </c>
      <c r="H128" s="29" t="s">
        <v>310</v>
      </c>
      <c r="I128" s="43" t="s">
        <v>311</v>
      </c>
      <c r="J128" s="73">
        <v>4173800</v>
      </c>
      <c r="K128" s="73">
        <v>4173800</v>
      </c>
      <c r="L128" s="44" t="s">
        <v>53</v>
      </c>
      <c r="M128" s="66" t="s">
        <v>54</v>
      </c>
      <c r="N128" s="71" t="s">
        <v>313</v>
      </c>
      <c r="O128" s="96" t="s">
        <v>653</v>
      </c>
      <c r="P128" s="96" t="s">
        <v>653</v>
      </c>
      <c r="Q128" s="50">
        <v>8351</v>
      </c>
      <c r="R128" s="50">
        <v>19626</v>
      </c>
      <c r="S128" s="58">
        <v>44518</v>
      </c>
      <c r="T128" s="50">
        <v>1</v>
      </c>
      <c r="U128" s="92">
        <v>8980000</v>
      </c>
      <c r="V128" s="92"/>
      <c r="W128" s="41" t="s">
        <v>397</v>
      </c>
    </row>
    <row r="129" spans="1:23" ht="37.5" x14ac:dyDescent="0.3">
      <c r="A129" s="37"/>
      <c r="B129" s="38">
        <v>72101509</v>
      </c>
      <c r="C129" s="29" t="s">
        <v>399</v>
      </c>
      <c r="D129" s="44" t="s">
        <v>400</v>
      </c>
      <c r="E129" s="44" t="s">
        <v>86</v>
      </c>
      <c r="F129" s="44" t="s">
        <v>99</v>
      </c>
      <c r="G129" s="52" t="s">
        <v>63</v>
      </c>
      <c r="H129" s="29" t="s">
        <v>310</v>
      </c>
      <c r="I129" s="43" t="s">
        <v>311</v>
      </c>
      <c r="J129" s="73">
        <v>5470236</v>
      </c>
      <c r="K129" s="73">
        <v>5470236</v>
      </c>
      <c r="L129" s="44" t="s">
        <v>53</v>
      </c>
      <c r="M129" s="66" t="s">
        <v>54</v>
      </c>
      <c r="N129" s="71" t="s">
        <v>313</v>
      </c>
      <c r="O129" s="96" t="s">
        <v>654</v>
      </c>
      <c r="P129" s="96" t="s">
        <v>654</v>
      </c>
      <c r="Q129" s="50">
        <v>8413</v>
      </c>
      <c r="R129" s="50">
        <v>19689</v>
      </c>
      <c r="S129" s="58">
        <v>44561</v>
      </c>
      <c r="T129" s="50">
        <v>1</v>
      </c>
      <c r="U129" s="92">
        <v>4580000</v>
      </c>
      <c r="V129" s="92"/>
      <c r="W129" s="41" t="s">
        <v>397</v>
      </c>
    </row>
    <row r="130" spans="1:23" ht="37.5" hidden="1" x14ac:dyDescent="0.3">
      <c r="A130" s="37"/>
      <c r="B130" s="38">
        <v>76111504</v>
      </c>
      <c r="C130" s="64" t="s">
        <v>401</v>
      </c>
      <c r="D130" s="44" t="s">
        <v>61</v>
      </c>
      <c r="E130" s="44" t="s">
        <v>95</v>
      </c>
      <c r="F130" s="44" t="s">
        <v>99</v>
      </c>
      <c r="G130" s="52" t="s">
        <v>63</v>
      </c>
      <c r="H130" s="29" t="s">
        <v>310</v>
      </c>
      <c r="I130" s="43" t="s">
        <v>311</v>
      </c>
      <c r="J130" s="73">
        <v>6600000</v>
      </c>
      <c r="K130" s="73">
        <v>6600000</v>
      </c>
      <c r="L130" s="44" t="s">
        <v>53</v>
      </c>
      <c r="M130" s="66" t="s">
        <v>54</v>
      </c>
      <c r="N130" s="71" t="s">
        <v>313</v>
      </c>
      <c r="O130" s="154" t="s">
        <v>402</v>
      </c>
      <c r="P130" s="154" t="s">
        <v>402</v>
      </c>
      <c r="Q130" s="154">
        <v>8257</v>
      </c>
      <c r="R130" s="154"/>
      <c r="S130" s="154"/>
      <c r="T130" s="154"/>
      <c r="U130" s="153">
        <v>5093350</v>
      </c>
      <c r="V130" s="92"/>
      <c r="W130" s="41" t="s">
        <v>397</v>
      </c>
    </row>
    <row r="131" spans="1:23" ht="37.5" hidden="1" x14ac:dyDescent="0.3">
      <c r="A131" s="37"/>
      <c r="B131" s="110">
        <v>73152108</v>
      </c>
      <c r="C131" s="70" t="s">
        <v>403</v>
      </c>
      <c r="D131" s="44" t="s">
        <v>61</v>
      </c>
      <c r="E131" s="44" t="s">
        <v>95</v>
      </c>
      <c r="F131" s="44" t="s">
        <v>99</v>
      </c>
      <c r="G131" s="52" t="s">
        <v>63</v>
      </c>
      <c r="H131" s="29" t="s">
        <v>310</v>
      </c>
      <c r="I131" s="43" t="s">
        <v>311</v>
      </c>
      <c r="J131" s="73">
        <v>4900000</v>
      </c>
      <c r="K131" s="73">
        <v>4900000</v>
      </c>
      <c r="L131" s="44" t="s">
        <v>53</v>
      </c>
      <c r="M131" s="66" t="s">
        <v>54</v>
      </c>
      <c r="N131" s="71" t="s">
        <v>313</v>
      </c>
      <c r="O131" s="154" t="s">
        <v>404</v>
      </c>
      <c r="P131" s="154" t="s">
        <v>404</v>
      </c>
      <c r="Q131" s="154">
        <v>8194</v>
      </c>
      <c r="R131" s="154">
        <v>19175</v>
      </c>
      <c r="S131" s="164">
        <v>44400</v>
      </c>
      <c r="T131" s="154">
        <v>2</v>
      </c>
      <c r="U131" s="153">
        <v>17550000</v>
      </c>
      <c r="V131" s="92"/>
      <c r="W131" s="41" t="s">
        <v>397</v>
      </c>
    </row>
    <row r="132" spans="1:23" ht="37.5" hidden="1" x14ac:dyDescent="0.3">
      <c r="A132" s="37"/>
      <c r="B132" s="110">
        <v>55121704</v>
      </c>
      <c r="C132" s="64" t="s">
        <v>405</v>
      </c>
      <c r="D132" s="44" t="s">
        <v>141</v>
      </c>
      <c r="E132" s="44" t="s">
        <v>47</v>
      </c>
      <c r="F132" s="44" t="s">
        <v>99</v>
      </c>
      <c r="G132" s="52" t="s">
        <v>63</v>
      </c>
      <c r="H132" s="29" t="s">
        <v>310</v>
      </c>
      <c r="I132" s="43" t="s">
        <v>311</v>
      </c>
      <c r="J132" s="73">
        <v>2870000</v>
      </c>
      <c r="K132" s="73">
        <v>2870000</v>
      </c>
      <c r="L132" s="44" t="s">
        <v>53</v>
      </c>
      <c r="M132" s="66" t="s">
        <v>54</v>
      </c>
      <c r="N132" s="71" t="s">
        <v>313</v>
      </c>
      <c r="O132" s="96" t="s">
        <v>406</v>
      </c>
      <c r="P132" s="50" t="s">
        <v>406</v>
      </c>
      <c r="Q132" s="50">
        <v>8181</v>
      </c>
      <c r="R132" s="154">
        <v>18964</v>
      </c>
      <c r="S132" s="165">
        <v>44363</v>
      </c>
      <c r="T132" s="154">
        <v>1</v>
      </c>
      <c r="U132" s="153">
        <v>2870000</v>
      </c>
      <c r="V132" s="92"/>
      <c r="W132" s="41" t="s">
        <v>70</v>
      </c>
    </row>
    <row r="133" spans="1:23" ht="37.5" hidden="1" x14ac:dyDescent="0.3">
      <c r="A133" s="37"/>
      <c r="B133" s="110">
        <v>45111723</v>
      </c>
      <c r="C133" s="64" t="s">
        <v>407</v>
      </c>
      <c r="D133" s="44" t="s">
        <v>141</v>
      </c>
      <c r="E133" s="44" t="s">
        <v>47</v>
      </c>
      <c r="F133" s="44" t="s">
        <v>99</v>
      </c>
      <c r="G133" s="52" t="s">
        <v>63</v>
      </c>
      <c r="H133" s="29" t="s">
        <v>310</v>
      </c>
      <c r="I133" s="43" t="s">
        <v>311</v>
      </c>
      <c r="J133" s="73">
        <v>5100000</v>
      </c>
      <c r="K133" s="73">
        <v>5100000</v>
      </c>
      <c r="L133" s="44" t="s">
        <v>53</v>
      </c>
      <c r="M133" s="66" t="s">
        <v>54</v>
      </c>
      <c r="N133" s="71" t="s">
        <v>313</v>
      </c>
      <c r="O133" s="96" t="s">
        <v>408</v>
      </c>
      <c r="P133" s="50" t="s">
        <v>408</v>
      </c>
      <c r="Q133" s="50">
        <v>8193</v>
      </c>
      <c r="R133" s="154">
        <v>19366</v>
      </c>
      <c r="S133" s="164">
        <v>44400</v>
      </c>
      <c r="T133" s="154">
        <v>2</v>
      </c>
      <c r="U133" s="153">
        <v>5100000</v>
      </c>
      <c r="V133" s="92"/>
      <c r="W133" s="41" t="s">
        <v>70</v>
      </c>
    </row>
    <row r="134" spans="1:23" ht="37.5" hidden="1" x14ac:dyDescent="0.3">
      <c r="A134" s="37"/>
      <c r="B134" s="110">
        <v>46171610</v>
      </c>
      <c r="C134" s="64" t="s">
        <v>409</v>
      </c>
      <c r="D134" s="68" t="s">
        <v>61</v>
      </c>
      <c r="E134" s="44" t="s">
        <v>95</v>
      </c>
      <c r="F134" s="44" t="s">
        <v>99</v>
      </c>
      <c r="G134" s="52" t="s">
        <v>63</v>
      </c>
      <c r="H134" s="29" t="s">
        <v>310</v>
      </c>
      <c r="I134" s="43" t="s">
        <v>311</v>
      </c>
      <c r="J134" s="73">
        <v>17550000</v>
      </c>
      <c r="K134" s="73">
        <v>17550000</v>
      </c>
      <c r="L134" s="44" t="s">
        <v>53</v>
      </c>
      <c r="M134" s="66" t="s">
        <v>54</v>
      </c>
      <c r="N134" s="71" t="s">
        <v>313</v>
      </c>
      <c r="O134" s="154" t="s">
        <v>404</v>
      </c>
      <c r="P134" s="50" t="s">
        <v>655</v>
      </c>
      <c r="Q134" s="50">
        <v>8378</v>
      </c>
      <c r="R134" s="50">
        <v>19638</v>
      </c>
      <c r="S134" s="58">
        <v>44550</v>
      </c>
      <c r="T134" s="154">
        <v>1</v>
      </c>
      <c r="U134" s="57">
        <v>2975000</v>
      </c>
      <c r="V134" s="92"/>
      <c r="W134" s="41"/>
    </row>
    <row r="135" spans="1:23" ht="37.5" x14ac:dyDescent="0.3">
      <c r="A135" s="37"/>
      <c r="B135" s="110">
        <v>80131802</v>
      </c>
      <c r="C135" s="29" t="s">
        <v>410</v>
      </c>
      <c r="D135" s="52" t="s">
        <v>90</v>
      </c>
      <c r="E135" s="52" t="s">
        <v>85</v>
      </c>
      <c r="F135" s="44" t="s">
        <v>99</v>
      </c>
      <c r="G135" s="52" t="s">
        <v>63</v>
      </c>
      <c r="H135" s="172" t="s">
        <v>310</v>
      </c>
      <c r="I135" s="173" t="s">
        <v>311</v>
      </c>
      <c r="J135" s="73">
        <v>2975000</v>
      </c>
      <c r="K135" s="73">
        <v>2975000</v>
      </c>
      <c r="L135" s="44" t="s">
        <v>53</v>
      </c>
      <c r="M135" s="66" t="s">
        <v>54</v>
      </c>
      <c r="N135" s="71" t="s">
        <v>313</v>
      </c>
      <c r="O135" s="50" t="s">
        <v>655</v>
      </c>
      <c r="P135" s="50" t="s">
        <v>655</v>
      </c>
      <c r="Q135" s="50">
        <v>8378</v>
      </c>
      <c r="R135" s="50">
        <v>19638</v>
      </c>
      <c r="S135" s="58">
        <v>44550</v>
      </c>
      <c r="T135" s="154">
        <v>1</v>
      </c>
      <c r="U135" s="57">
        <v>2975000</v>
      </c>
      <c r="V135" s="92"/>
      <c r="W135" s="41"/>
    </row>
    <row r="136" spans="1:23" ht="37.5" x14ac:dyDescent="0.3">
      <c r="A136" s="37"/>
      <c r="B136" s="110">
        <v>72151704</v>
      </c>
      <c r="C136" s="163" t="s">
        <v>411</v>
      </c>
      <c r="D136" s="237" t="s">
        <v>90</v>
      </c>
      <c r="E136" s="52" t="s">
        <v>90</v>
      </c>
      <c r="F136" s="44" t="s">
        <v>99</v>
      </c>
      <c r="G136" s="52" t="s">
        <v>63</v>
      </c>
      <c r="H136" s="171" t="s">
        <v>310</v>
      </c>
      <c r="I136" s="174" t="s">
        <v>311</v>
      </c>
      <c r="J136" s="73">
        <v>9980000</v>
      </c>
      <c r="K136" s="73">
        <v>9980000</v>
      </c>
      <c r="L136" s="44" t="s">
        <v>53</v>
      </c>
      <c r="M136" s="66" t="s">
        <v>54</v>
      </c>
      <c r="N136" s="71" t="s">
        <v>313</v>
      </c>
      <c r="O136" s="207" t="s">
        <v>412</v>
      </c>
      <c r="P136" s="207" t="s">
        <v>412</v>
      </c>
      <c r="Q136" s="155">
        <v>8321</v>
      </c>
      <c r="R136" s="156"/>
      <c r="S136" s="157"/>
      <c r="T136" s="157"/>
      <c r="U136" s="153">
        <v>5938000</v>
      </c>
      <c r="V136" s="92"/>
      <c r="W136" s="41"/>
    </row>
    <row r="137" spans="1:23" ht="37.5" x14ac:dyDescent="0.3">
      <c r="A137" s="37"/>
      <c r="B137" s="110">
        <v>14111808</v>
      </c>
      <c r="C137" s="29" t="s">
        <v>413</v>
      </c>
      <c r="D137" s="237" t="s">
        <v>90</v>
      </c>
      <c r="E137" s="52" t="s">
        <v>90</v>
      </c>
      <c r="F137" s="44" t="s">
        <v>99</v>
      </c>
      <c r="G137" s="52" t="s">
        <v>63</v>
      </c>
      <c r="H137" s="171" t="s">
        <v>310</v>
      </c>
      <c r="I137" s="174" t="s">
        <v>311</v>
      </c>
      <c r="J137" s="73">
        <v>2500000</v>
      </c>
      <c r="K137" s="73">
        <v>2500000</v>
      </c>
      <c r="L137" s="44" t="s">
        <v>53</v>
      </c>
      <c r="M137" s="66" t="s">
        <v>54</v>
      </c>
      <c r="N137" s="71" t="s">
        <v>313</v>
      </c>
      <c r="O137" s="207" t="s">
        <v>414</v>
      </c>
      <c r="P137" s="207" t="s">
        <v>414</v>
      </c>
      <c r="Q137" s="207">
        <v>7880</v>
      </c>
      <c r="R137" s="50"/>
      <c r="S137" s="58"/>
      <c r="T137" s="58"/>
      <c r="U137" s="153">
        <v>4733820</v>
      </c>
      <c r="V137" s="92"/>
      <c r="W137" s="41"/>
    </row>
    <row r="138" spans="1:23" ht="37.5" x14ac:dyDescent="0.3">
      <c r="A138" s="37"/>
      <c r="B138" s="110">
        <v>39112508</v>
      </c>
      <c r="C138" s="163" t="s">
        <v>415</v>
      </c>
      <c r="D138" s="52" t="s">
        <v>90</v>
      </c>
      <c r="E138" s="52" t="s">
        <v>85</v>
      </c>
      <c r="F138" s="44" t="s">
        <v>99</v>
      </c>
      <c r="G138" s="52" t="s">
        <v>63</v>
      </c>
      <c r="H138" s="171" t="s">
        <v>310</v>
      </c>
      <c r="I138" s="174" t="s">
        <v>311</v>
      </c>
      <c r="J138" s="73">
        <v>6696130</v>
      </c>
      <c r="K138" s="73">
        <v>6696130</v>
      </c>
      <c r="L138" s="44" t="s">
        <v>53</v>
      </c>
      <c r="M138" s="66" t="s">
        <v>54</v>
      </c>
      <c r="N138" s="71" t="s">
        <v>313</v>
      </c>
      <c r="O138" s="50" t="s">
        <v>656</v>
      </c>
      <c r="P138" s="50">
        <v>7879</v>
      </c>
      <c r="Q138" s="50">
        <v>19420</v>
      </c>
      <c r="R138" s="58">
        <v>44512</v>
      </c>
      <c r="S138" s="154">
        <v>1</v>
      </c>
      <c r="T138" s="57">
        <v>6696130</v>
      </c>
      <c r="U138" s="57"/>
      <c r="V138" s="92"/>
      <c r="W138" s="41"/>
    </row>
    <row r="139" spans="1:23" ht="37.5" x14ac:dyDescent="0.3">
      <c r="A139" s="37"/>
      <c r="B139" s="110">
        <v>72154066</v>
      </c>
      <c r="C139" s="163" t="s">
        <v>416</v>
      </c>
      <c r="D139" s="52" t="s">
        <v>90</v>
      </c>
      <c r="E139" s="52" t="s">
        <v>85</v>
      </c>
      <c r="F139" s="44" t="s">
        <v>99</v>
      </c>
      <c r="G139" s="52" t="s">
        <v>63</v>
      </c>
      <c r="H139" s="52" t="s">
        <v>310</v>
      </c>
      <c r="I139" s="66" t="s">
        <v>311</v>
      </c>
      <c r="J139" s="162"/>
      <c r="K139" s="162"/>
      <c r="L139" s="44" t="s">
        <v>53</v>
      </c>
      <c r="M139" s="66" t="s">
        <v>54</v>
      </c>
      <c r="N139" s="71" t="s">
        <v>313</v>
      </c>
      <c r="O139" s="52" t="s">
        <v>809</v>
      </c>
      <c r="P139" s="50" t="s">
        <v>809</v>
      </c>
      <c r="Q139" s="50"/>
      <c r="R139" s="50"/>
      <c r="S139" s="58"/>
      <c r="T139" s="58"/>
      <c r="U139" s="57"/>
      <c r="V139" s="92"/>
      <c r="W139" s="41"/>
    </row>
    <row r="140" spans="1:23" ht="37.5" x14ac:dyDescent="0.3">
      <c r="A140" s="37"/>
      <c r="B140" s="110">
        <v>55121704</v>
      </c>
      <c r="C140" s="163" t="s">
        <v>417</v>
      </c>
      <c r="D140" s="52" t="s">
        <v>85</v>
      </c>
      <c r="E140" s="52" t="s">
        <v>85</v>
      </c>
      <c r="F140" s="44" t="s">
        <v>99</v>
      </c>
      <c r="G140" s="52" t="s">
        <v>63</v>
      </c>
      <c r="H140" s="52" t="s">
        <v>310</v>
      </c>
      <c r="I140" s="66" t="s">
        <v>311</v>
      </c>
      <c r="J140" s="75">
        <v>4752800</v>
      </c>
      <c r="K140" s="75">
        <v>4752800</v>
      </c>
      <c r="L140" s="44" t="s">
        <v>53</v>
      </c>
      <c r="M140" s="66" t="s">
        <v>54</v>
      </c>
      <c r="N140" s="71" t="s">
        <v>313</v>
      </c>
      <c r="O140" s="96" t="s">
        <v>657</v>
      </c>
      <c r="P140" s="96" t="s">
        <v>657</v>
      </c>
      <c r="Q140" s="96">
        <v>8362</v>
      </c>
      <c r="R140" s="50">
        <v>19541</v>
      </c>
      <c r="S140" s="58">
        <v>44519</v>
      </c>
      <c r="T140" s="154">
        <v>1</v>
      </c>
      <c r="U140" s="57">
        <v>4752800</v>
      </c>
      <c r="V140" s="92"/>
      <c r="W140" s="41"/>
    </row>
    <row r="141" spans="1:23" ht="37.5" x14ac:dyDescent="0.3">
      <c r="A141" s="37"/>
      <c r="B141" s="110">
        <v>72151704</v>
      </c>
      <c r="C141" s="163" t="s">
        <v>418</v>
      </c>
      <c r="D141" s="52" t="s">
        <v>85</v>
      </c>
      <c r="E141" s="52" t="s">
        <v>85</v>
      </c>
      <c r="F141" s="44" t="s">
        <v>99</v>
      </c>
      <c r="G141" s="52" t="s">
        <v>63</v>
      </c>
      <c r="H141" s="52" t="s">
        <v>310</v>
      </c>
      <c r="I141" s="66" t="s">
        <v>311</v>
      </c>
      <c r="J141" s="75">
        <v>7393232</v>
      </c>
      <c r="K141" s="75">
        <v>7393232</v>
      </c>
      <c r="L141" s="44" t="s">
        <v>53</v>
      </c>
      <c r="M141" s="66" t="s">
        <v>54</v>
      </c>
      <c r="N141" s="71" t="s">
        <v>313</v>
      </c>
      <c r="O141" s="96" t="s">
        <v>658</v>
      </c>
      <c r="P141" s="96" t="s">
        <v>658</v>
      </c>
      <c r="Q141" s="96">
        <v>8360</v>
      </c>
      <c r="R141" s="50">
        <v>19542</v>
      </c>
      <c r="S141" s="58">
        <v>44518</v>
      </c>
      <c r="T141" s="154">
        <v>1</v>
      </c>
      <c r="U141" s="57">
        <v>7393232</v>
      </c>
      <c r="V141" s="92"/>
      <c r="W141" s="41"/>
    </row>
    <row r="142" spans="1:23" ht="35.25" customHeight="1" x14ac:dyDescent="0.3">
      <c r="A142" s="37"/>
      <c r="B142" s="110">
        <v>95121500</v>
      </c>
      <c r="C142" s="8" t="s">
        <v>661</v>
      </c>
      <c r="D142" s="50" t="s">
        <v>85</v>
      </c>
      <c r="E142" s="50" t="s">
        <v>86</v>
      </c>
      <c r="F142" s="50" t="s">
        <v>659</v>
      </c>
      <c r="G142" s="50" t="s">
        <v>660</v>
      </c>
      <c r="H142" s="175" t="s">
        <v>310</v>
      </c>
      <c r="I142" s="176" t="s">
        <v>311</v>
      </c>
      <c r="J142" s="177">
        <v>18517737.109999999</v>
      </c>
      <c r="K142" s="235">
        <v>2645392</v>
      </c>
      <c r="L142" s="167" t="s">
        <v>110</v>
      </c>
      <c r="M142" s="52" t="s">
        <v>868</v>
      </c>
      <c r="N142" s="168" t="s">
        <v>313</v>
      </c>
      <c r="O142" s="167">
        <v>3119</v>
      </c>
      <c r="P142" s="167" t="s">
        <v>670</v>
      </c>
      <c r="Q142" s="167" t="s">
        <v>671</v>
      </c>
      <c r="R142" s="167">
        <v>19502</v>
      </c>
      <c r="S142" s="169"/>
      <c r="T142" s="170">
        <v>7</v>
      </c>
      <c r="U142" s="57">
        <v>18517737.109999999</v>
      </c>
      <c r="V142" s="92"/>
      <c r="W142" s="41"/>
    </row>
    <row r="143" spans="1:23" ht="35.25" customHeight="1" x14ac:dyDescent="0.3">
      <c r="A143" s="37"/>
      <c r="B143" s="110">
        <v>95121500</v>
      </c>
      <c r="C143" s="8" t="s">
        <v>662</v>
      </c>
      <c r="D143" s="50" t="s">
        <v>85</v>
      </c>
      <c r="E143" s="50" t="s">
        <v>86</v>
      </c>
      <c r="F143" s="50" t="s">
        <v>659</v>
      </c>
      <c r="G143" s="50" t="s">
        <v>660</v>
      </c>
      <c r="H143" s="175" t="s">
        <v>310</v>
      </c>
      <c r="I143" s="176" t="s">
        <v>311</v>
      </c>
      <c r="J143" s="177">
        <v>37203775.119999997</v>
      </c>
      <c r="K143" s="235">
        <v>5314825</v>
      </c>
      <c r="L143" s="50" t="s">
        <v>110</v>
      </c>
      <c r="M143" s="52" t="s">
        <v>868</v>
      </c>
      <c r="N143" s="50" t="s">
        <v>313</v>
      </c>
      <c r="O143" s="50">
        <v>3118</v>
      </c>
      <c r="P143" s="50" t="s">
        <v>672</v>
      </c>
      <c r="Q143" s="50" t="s">
        <v>671</v>
      </c>
      <c r="R143" s="50">
        <v>19497</v>
      </c>
      <c r="S143" s="58"/>
      <c r="T143" s="154">
        <v>7</v>
      </c>
      <c r="U143" s="57">
        <v>37203775.119999997</v>
      </c>
      <c r="V143" s="92"/>
      <c r="W143" s="41"/>
    </row>
    <row r="144" spans="1:23" ht="35.25" customHeight="1" x14ac:dyDescent="0.3">
      <c r="A144" s="37"/>
      <c r="B144" s="110">
        <v>95121500</v>
      </c>
      <c r="C144" s="8" t="s">
        <v>663</v>
      </c>
      <c r="D144" s="50" t="s">
        <v>85</v>
      </c>
      <c r="E144" s="50" t="s">
        <v>86</v>
      </c>
      <c r="F144" s="50" t="s">
        <v>659</v>
      </c>
      <c r="G144" s="50" t="s">
        <v>660</v>
      </c>
      <c r="H144" s="175" t="s">
        <v>310</v>
      </c>
      <c r="I144" s="176" t="s">
        <v>311</v>
      </c>
      <c r="J144" s="177">
        <v>9157871.5099999998</v>
      </c>
      <c r="K144" s="235">
        <v>1308268</v>
      </c>
      <c r="L144" s="50" t="s">
        <v>110</v>
      </c>
      <c r="M144" s="52" t="s">
        <v>868</v>
      </c>
      <c r="N144" s="50" t="s">
        <v>313</v>
      </c>
      <c r="O144" s="50">
        <v>3121</v>
      </c>
      <c r="P144" s="50" t="s">
        <v>673</v>
      </c>
      <c r="Q144" s="50" t="s">
        <v>671</v>
      </c>
      <c r="R144" s="50">
        <v>19515</v>
      </c>
      <c r="S144" s="58"/>
      <c r="T144" s="154">
        <v>7</v>
      </c>
      <c r="U144" s="57">
        <v>9157871.5099999998</v>
      </c>
      <c r="V144" s="92"/>
      <c r="W144" s="41"/>
    </row>
    <row r="145" spans="1:25" ht="35.25" customHeight="1" x14ac:dyDescent="0.3">
      <c r="A145" s="37"/>
      <c r="B145" s="110">
        <v>95121500</v>
      </c>
      <c r="C145" s="8" t="s">
        <v>664</v>
      </c>
      <c r="D145" s="50" t="s">
        <v>85</v>
      </c>
      <c r="E145" s="50" t="s">
        <v>86</v>
      </c>
      <c r="F145" s="50" t="s">
        <v>659</v>
      </c>
      <c r="G145" s="50" t="s">
        <v>660</v>
      </c>
      <c r="H145" s="175" t="s">
        <v>310</v>
      </c>
      <c r="I145" s="176" t="s">
        <v>311</v>
      </c>
      <c r="J145" s="177">
        <v>9034344.75</v>
      </c>
      <c r="K145" s="235">
        <v>1290621</v>
      </c>
      <c r="L145" s="50" t="s">
        <v>110</v>
      </c>
      <c r="M145" s="52" t="s">
        <v>868</v>
      </c>
      <c r="N145" s="50" t="s">
        <v>313</v>
      </c>
      <c r="O145" s="50">
        <v>3122</v>
      </c>
      <c r="P145" s="50" t="s">
        <v>674</v>
      </c>
      <c r="Q145" s="50" t="s">
        <v>671</v>
      </c>
      <c r="R145" s="50">
        <v>19512</v>
      </c>
      <c r="S145" s="58"/>
      <c r="T145" s="154">
        <v>7</v>
      </c>
      <c r="U145" s="57">
        <v>9034344.75</v>
      </c>
      <c r="V145" s="92"/>
      <c r="W145" s="41"/>
    </row>
    <row r="146" spans="1:25" ht="35.25" customHeight="1" x14ac:dyDescent="0.3">
      <c r="A146" s="37"/>
      <c r="B146" s="110">
        <v>95121500</v>
      </c>
      <c r="C146" s="8" t="s">
        <v>665</v>
      </c>
      <c r="D146" s="50" t="s">
        <v>85</v>
      </c>
      <c r="E146" s="50" t="s">
        <v>86</v>
      </c>
      <c r="F146" s="50" t="s">
        <v>659</v>
      </c>
      <c r="G146" s="50" t="s">
        <v>660</v>
      </c>
      <c r="H146" s="175" t="s">
        <v>310</v>
      </c>
      <c r="I146" s="176" t="s">
        <v>311</v>
      </c>
      <c r="J146" s="177">
        <v>9246840.0800000001</v>
      </c>
      <c r="K146" s="235">
        <v>1320978</v>
      </c>
      <c r="L146" s="50" t="s">
        <v>110</v>
      </c>
      <c r="M146" s="52" t="s">
        <v>868</v>
      </c>
      <c r="N146" s="50" t="s">
        <v>313</v>
      </c>
      <c r="O146" s="50">
        <v>3124</v>
      </c>
      <c r="P146" s="50" t="s">
        <v>675</v>
      </c>
      <c r="Q146" s="50" t="s">
        <v>671</v>
      </c>
      <c r="R146" s="50">
        <v>19514</v>
      </c>
      <c r="S146" s="58"/>
      <c r="T146" s="154">
        <v>7</v>
      </c>
      <c r="U146" s="57">
        <v>9246840.0800000001</v>
      </c>
      <c r="V146" s="92"/>
      <c r="W146" s="41"/>
    </row>
    <row r="147" spans="1:25" ht="35.25" customHeight="1" x14ac:dyDescent="0.3">
      <c r="A147" s="37"/>
      <c r="B147" s="110">
        <v>95121500</v>
      </c>
      <c r="C147" s="8" t="s">
        <v>666</v>
      </c>
      <c r="D147" s="50" t="s">
        <v>85</v>
      </c>
      <c r="E147" s="50" t="s">
        <v>86</v>
      </c>
      <c r="F147" s="50" t="s">
        <v>659</v>
      </c>
      <c r="G147" s="50" t="s">
        <v>660</v>
      </c>
      <c r="H147" s="175" t="s">
        <v>310</v>
      </c>
      <c r="I147" s="176" t="s">
        <v>311</v>
      </c>
      <c r="J147" s="177">
        <v>272368676.95999998</v>
      </c>
      <c r="K147" s="235">
        <v>38909811</v>
      </c>
      <c r="L147" s="96" t="s">
        <v>110</v>
      </c>
      <c r="M147" s="52" t="s">
        <v>868</v>
      </c>
      <c r="N147" s="50" t="s">
        <v>313</v>
      </c>
      <c r="O147" s="50">
        <v>3117</v>
      </c>
      <c r="P147" s="50" t="s">
        <v>676</v>
      </c>
      <c r="Q147" s="50" t="s">
        <v>671</v>
      </c>
      <c r="R147" s="50">
        <v>19498</v>
      </c>
      <c r="S147" s="58"/>
      <c r="T147" s="154">
        <v>7</v>
      </c>
      <c r="U147" s="57">
        <v>272368676.95999998</v>
      </c>
      <c r="V147" s="92"/>
      <c r="W147" s="41"/>
    </row>
    <row r="148" spans="1:25" ht="35.25" customHeight="1" x14ac:dyDescent="0.3">
      <c r="A148" s="37"/>
      <c r="B148" s="110">
        <v>95121500</v>
      </c>
      <c r="C148" s="8" t="s">
        <v>667</v>
      </c>
      <c r="D148" s="50" t="s">
        <v>85</v>
      </c>
      <c r="E148" s="50" t="s">
        <v>86</v>
      </c>
      <c r="F148" s="50" t="s">
        <v>659</v>
      </c>
      <c r="G148" s="50" t="s">
        <v>660</v>
      </c>
      <c r="H148" s="175" t="s">
        <v>310</v>
      </c>
      <c r="I148" s="176" t="s">
        <v>311</v>
      </c>
      <c r="J148" s="177">
        <v>10134683.98</v>
      </c>
      <c r="K148" s="8"/>
      <c r="L148" s="96" t="s">
        <v>110</v>
      </c>
      <c r="M148" s="52" t="s">
        <v>868</v>
      </c>
      <c r="N148" s="50" t="s">
        <v>313</v>
      </c>
      <c r="O148" s="50">
        <v>3120</v>
      </c>
      <c r="P148" s="50" t="s">
        <v>677</v>
      </c>
      <c r="Q148" s="50" t="s">
        <v>671</v>
      </c>
      <c r="R148" s="50"/>
      <c r="S148" s="58"/>
      <c r="T148" s="154">
        <v>7</v>
      </c>
      <c r="U148" s="57">
        <v>10134683.98</v>
      </c>
      <c r="V148" s="92"/>
      <c r="W148" s="41"/>
    </row>
    <row r="149" spans="1:25" ht="35.25" customHeight="1" x14ac:dyDescent="0.3">
      <c r="A149" s="37"/>
      <c r="B149" s="110">
        <v>95121500</v>
      </c>
      <c r="C149" s="8" t="s">
        <v>668</v>
      </c>
      <c r="D149" s="50" t="s">
        <v>85</v>
      </c>
      <c r="E149" s="50" t="s">
        <v>86</v>
      </c>
      <c r="F149" s="50" t="s">
        <v>659</v>
      </c>
      <c r="G149" s="50" t="s">
        <v>660</v>
      </c>
      <c r="H149" s="175" t="s">
        <v>310</v>
      </c>
      <c r="I149" s="176" t="s">
        <v>311</v>
      </c>
      <c r="J149" s="177">
        <v>13633366.24</v>
      </c>
      <c r="K149" s="235">
        <v>1947624</v>
      </c>
      <c r="L149" s="96" t="s">
        <v>110</v>
      </c>
      <c r="M149" s="52" t="s">
        <v>868</v>
      </c>
      <c r="N149" s="50" t="s">
        <v>313</v>
      </c>
      <c r="O149" s="50">
        <v>3125</v>
      </c>
      <c r="P149" s="50" t="s">
        <v>678</v>
      </c>
      <c r="Q149" s="50" t="s">
        <v>671</v>
      </c>
      <c r="R149" s="50">
        <v>19513</v>
      </c>
      <c r="S149" s="58"/>
      <c r="T149" s="154">
        <v>7</v>
      </c>
      <c r="U149" s="57">
        <v>13633366.24</v>
      </c>
      <c r="V149" s="92"/>
      <c r="W149" s="41"/>
    </row>
    <row r="150" spans="1:25" ht="35.25" customHeight="1" x14ac:dyDescent="0.3">
      <c r="A150" s="37"/>
      <c r="B150" s="110">
        <v>95121500</v>
      </c>
      <c r="C150" s="8" t="s">
        <v>669</v>
      </c>
      <c r="D150" s="50" t="s">
        <v>85</v>
      </c>
      <c r="E150" s="50" t="s">
        <v>86</v>
      </c>
      <c r="F150" s="50" t="s">
        <v>659</v>
      </c>
      <c r="G150" s="50" t="s">
        <v>660</v>
      </c>
      <c r="H150" s="175" t="s">
        <v>310</v>
      </c>
      <c r="I150" s="176" t="s">
        <v>311</v>
      </c>
      <c r="J150" s="177">
        <v>9043797.3900000006</v>
      </c>
      <c r="K150" s="235">
        <v>1291972</v>
      </c>
      <c r="L150" s="96" t="s">
        <v>110</v>
      </c>
      <c r="M150" s="52" t="s">
        <v>868</v>
      </c>
      <c r="N150" s="50" t="s">
        <v>313</v>
      </c>
      <c r="O150" s="50">
        <v>3123</v>
      </c>
      <c r="P150" s="50" t="s">
        <v>679</v>
      </c>
      <c r="Q150" s="50" t="s">
        <v>671</v>
      </c>
      <c r="R150" s="50">
        <v>19511</v>
      </c>
      <c r="S150" s="58"/>
      <c r="T150" s="154">
        <v>7</v>
      </c>
      <c r="U150" s="166">
        <v>9043797.3900000006</v>
      </c>
      <c r="V150" s="57"/>
      <c r="W150" s="41"/>
    </row>
    <row r="151" spans="1:25" ht="78.75" hidden="1" customHeight="1" x14ac:dyDescent="0.3">
      <c r="A151" s="37"/>
      <c r="B151" s="49">
        <v>81112304</v>
      </c>
      <c r="C151" s="29" t="s">
        <v>421</v>
      </c>
      <c r="D151" s="79" t="s">
        <v>60</v>
      </c>
      <c r="E151" s="44" t="s">
        <v>47</v>
      </c>
      <c r="F151" s="44" t="s">
        <v>138</v>
      </c>
      <c r="G151" s="52" t="s">
        <v>63</v>
      </c>
      <c r="H151" s="29" t="s">
        <v>419</v>
      </c>
      <c r="I151" s="29" t="s">
        <v>422</v>
      </c>
      <c r="J151" s="112">
        <v>8856600</v>
      </c>
      <c r="K151" s="112">
        <v>8856600</v>
      </c>
      <c r="L151" s="52" t="s">
        <v>53</v>
      </c>
      <c r="M151" s="52" t="s">
        <v>54</v>
      </c>
      <c r="N151" s="76" t="s">
        <v>423</v>
      </c>
      <c r="O151" s="96" t="s">
        <v>424</v>
      </c>
      <c r="P151" s="96" t="s">
        <v>424</v>
      </c>
      <c r="Q151" s="96">
        <v>8189</v>
      </c>
      <c r="R151" s="50"/>
      <c r="S151" s="58"/>
      <c r="T151" s="58"/>
      <c r="U151" s="57">
        <v>8856600</v>
      </c>
      <c r="V151" s="57" t="s">
        <v>70</v>
      </c>
      <c r="W151" s="30" t="s">
        <v>425</v>
      </c>
      <c r="X151" s="30" t="s">
        <v>426</v>
      </c>
      <c r="Y151" s="48" t="s">
        <v>427</v>
      </c>
    </row>
    <row r="152" spans="1:25" ht="56.25" hidden="1" x14ac:dyDescent="0.3">
      <c r="A152" s="37"/>
      <c r="B152" s="38">
        <v>81112304</v>
      </c>
      <c r="C152" s="29" t="s">
        <v>428</v>
      </c>
      <c r="D152" s="79" t="s">
        <v>60</v>
      </c>
      <c r="E152" s="44" t="s">
        <v>47</v>
      </c>
      <c r="F152" s="44" t="s">
        <v>62</v>
      </c>
      <c r="G152" s="29" t="s">
        <v>50</v>
      </c>
      <c r="H152" s="29" t="s">
        <v>419</v>
      </c>
      <c r="I152" s="29" t="s">
        <v>422</v>
      </c>
      <c r="J152" s="112">
        <v>87684772</v>
      </c>
      <c r="K152" s="112">
        <v>87684772</v>
      </c>
      <c r="L152" s="52" t="s">
        <v>53</v>
      </c>
      <c r="M152" s="52" t="s">
        <v>54</v>
      </c>
      <c r="N152" s="76" t="s">
        <v>423</v>
      </c>
      <c r="O152" s="96">
        <v>3042</v>
      </c>
      <c r="P152" s="96" t="s">
        <v>429</v>
      </c>
      <c r="Q152" s="96">
        <v>8162</v>
      </c>
      <c r="R152" s="50">
        <v>19024</v>
      </c>
      <c r="S152" s="58">
        <v>44379</v>
      </c>
      <c r="T152" s="58" t="s">
        <v>80</v>
      </c>
      <c r="U152" s="57">
        <v>87854838</v>
      </c>
      <c r="V152" s="57" t="s">
        <v>70</v>
      </c>
      <c r="W152" s="42" t="s">
        <v>70</v>
      </c>
      <c r="X152" s="42" t="s">
        <v>430</v>
      </c>
      <c r="Y152" s="48" t="s">
        <v>431</v>
      </c>
    </row>
    <row r="153" spans="1:25" ht="75" hidden="1" x14ac:dyDescent="0.3">
      <c r="A153" s="37"/>
      <c r="B153" s="38">
        <v>81112204</v>
      </c>
      <c r="C153" s="29" t="s">
        <v>433</v>
      </c>
      <c r="D153" s="44" t="s">
        <v>48</v>
      </c>
      <c r="E153" s="44" t="s">
        <v>61</v>
      </c>
      <c r="F153" s="44" t="s">
        <v>62</v>
      </c>
      <c r="G153" s="29" t="s">
        <v>75</v>
      </c>
      <c r="H153" s="29" t="s">
        <v>419</v>
      </c>
      <c r="I153" s="29" t="s">
        <v>109</v>
      </c>
      <c r="J153" s="112">
        <v>110000000</v>
      </c>
      <c r="K153" s="112">
        <v>70000000</v>
      </c>
      <c r="L153" s="52" t="s">
        <v>110</v>
      </c>
      <c r="M153" s="52" t="s">
        <v>868</v>
      </c>
      <c r="N153" s="76" t="s">
        <v>423</v>
      </c>
      <c r="O153" s="96">
        <v>3075</v>
      </c>
      <c r="P153" s="96" t="s">
        <v>434</v>
      </c>
      <c r="Q153" s="96">
        <v>8217</v>
      </c>
      <c r="R153" s="50">
        <v>19157</v>
      </c>
      <c r="S153" s="58">
        <v>44428</v>
      </c>
      <c r="T153" s="58" t="s">
        <v>102</v>
      </c>
      <c r="U153" s="57">
        <v>130376400</v>
      </c>
      <c r="V153" s="76"/>
      <c r="W153" s="47" t="s">
        <v>435</v>
      </c>
      <c r="X153" s="42" t="s">
        <v>436</v>
      </c>
      <c r="Y153" s="48" t="s">
        <v>437</v>
      </c>
    </row>
    <row r="154" spans="1:25" ht="56.25" hidden="1" x14ac:dyDescent="0.3">
      <c r="A154" s="37"/>
      <c r="B154" s="38">
        <v>81112204</v>
      </c>
      <c r="C154" s="29" t="s">
        <v>438</v>
      </c>
      <c r="D154" s="44" t="s">
        <v>73</v>
      </c>
      <c r="E154" s="44" t="s">
        <v>60</v>
      </c>
      <c r="F154" s="44" t="s">
        <v>62</v>
      </c>
      <c r="G154" s="29" t="s">
        <v>50</v>
      </c>
      <c r="H154" s="29" t="s">
        <v>419</v>
      </c>
      <c r="I154" s="29" t="s">
        <v>109</v>
      </c>
      <c r="J154" s="112">
        <v>29700884</v>
      </c>
      <c r="K154" s="112">
        <v>29700884</v>
      </c>
      <c r="L154" s="52" t="s">
        <v>53</v>
      </c>
      <c r="M154" s="52" t="s">
        <v>54</v>
      </c>
      <c r="N154" s="76" t="s">
        <v>420</v>
      </c>
      <c r="O154" s="96">
        <v>3010</v>
      </c>
      <c r="P154" s="96" t="s">
        <v>439</v>
      </c>
      <c r="Q154" s="96">
        <v>8055</v>
      </c>
      <c r="R154" s="50">
        <v>18749</v>
      </c>
      <c r="S154" s="58">
        <v>44310</v>
      </c>
      <c r="T154" s="50">
        <v>12</v>
      </c>
      <c r="U154" s="57">
        <v>29472346</v>
      </c>
      <c r="V154" s="57" t="s">
        <v>70</v>
      </c>
      <c r="W154" s="30" t="s">
        <v>70</v>
      </c>
      <c r="X154" s="30" t="s">
        <v>70</v>
      </c>
      <c r="Y154" s="48" t="s">
        <v>440</v>
      </c>
    </row>
    <row r="155" spans="1:25" ht="56.25" hidden="1" x14ac:dyDescent="0.3">
      <c r="A155" s="37"/>
      <c r="B155" s="38">
        <v>81112204</v>
      </c>
      <c r="C155" s="29" t="s">
        <v>441</v>
      </c>
      <c r="D155" s="44" t="s">
        <v>85</v>
      </c>
      <c r="E155" s="44" t="s">
        <v>72</v>
      </c>
      <c r="F155" s="44" t="s">
        <v>62</v>
      </c>
      <c r="G155" s="29" t="s">
        <v>75</v>
      </c>
      <c r="H155" s="29" t="s">
        <v>419</v>
      </c>
      <c r="I155" s="29" t="s">
        <v>109</v>
      </c>
      <c r="J155" s="112">
        <v>393966000</v>
      </c>
      <c r="K155" s="112">
        <v>393966000</v>
      </c>
      <c r="L155" s="52" t="s">
        <v>53</v>
      </c>
      <c r="M155" s="52" t="s">
        <v>54</v>
      </c>
      <c r="N155" s="76" t="s">
        <v>420</v>
      </c>
      <c r="O155" s="96">
        <v>3100</v>
      </c>
      <c r="P155" s="96" t="s">
        <v>763</v>
      </c>
      <c r="Q155" s="96">
        <v>8269</v>
      </c>
      <c r="R155" s="50"/>
      <c r="S155" s="58"/>
      <c r="T155" s="58" t="s">
        <v>80</v>
      </c>
      <c r="U155" s="57">
        <v>380681004</v>
      </c>
      <c r="V155" s="57" t="s">
        <v>442</v>
      </c>
      <c r="W155" s="47" t="s">
        <v>443</v>
      </c>
      <c r="X155" s="42"/>
      <c r="Y155" s="48"/>
    </row>
    <row r="156" spans="1:25" ht="56.25" hidden="1" x14ac:dyDescent="0.3">
      <c r="A156" s="37"/>
      <c r="B156" s="38">
        <v>81112204</v>
      </c>
      <c r="C156" s="30" t="s">
        <v>444</v>
      </c>
      <c r="D156" s="44" t="s">
        <v>129</v>
      </c>
      <c r="E156" s="44" t="s">
        <v>60</v>
      </c>
      <c r="F156" s="44" t="s">
        <v>62</v>
      </c>
      <c r="G156" s="29" t="s">
        <v>50</v>
      </c>
      <c r="H156" s="29" t="s">
        <v>419</v>
      </c>
      <c r="I156" s="29" t="s">
        <v>109</v>
      </c>
      <c r="J156" s="112">
        <v>24490875</v>
      </c>
      <c r="K156" s="112">
        <v>24490875</v>
      </c>
      <c r="L156" s="52" t="s">
        <v>53</v>
      </c>
      <c r="M156" s="52" t="s">
        <v>54</v>
      </c>
      <c r="N156" s="76" t="s">
        <v>423</v>
      </c>
      <c r="O156" s="96">
        <v>3009</v>
      </c>
      <c r="P156" s="96" t="s">
        <v>445</v>
      </c>
      <c r="Q156" s="96">
        <v>8061</v>
      </c>
      <c r="R156" s="50">
        <v>18700</v>
      </c>
      <c r="S156" s="58">
        <v>44291</v>
      </c>
      <c r="T156" s="50">
        <v>360</v>
      </c>
      <c r="U156" s="57">
        <v>24092898</v>
      </c>
      <c r="V156" s="57" t="s">
        <v>70</v>
      </c>
      <c r="W156" s="30" t="s">
        <v>70</v>
      </c>
      <c r="X156" s="30" t="s">
        <v>70</v>
      </c>
      <c r="Y156" s="48" t="s">
        <v>446</v>
      </c>
    </row>
    <row r="157" spans="1:25" ht="56.25" hidden="1" x14ac:dyDescent="0.3">
      <c r="A157" s="37"/>
      <c r="B157" s="38">
        <v>81112204</v>
      </c>
      <c r="C157" s="30" t="s">
        <v>447</v>
      </c>
      <c r="D157" s="44" t="s">
        <v>129</v>
      </c>
      <c r="E157" s="44" t="s">
        <v>73</v>
      </c>
      <c r="F157" s="44" t="s">
        <v>448</v>
      </c>
      <c r="G157" s="29" t="s">
        <v>50</v>
      </c>
      <c r="H157" s="29" t="s">
        <v>419</v>
      </c>
      <c r="I157" s="29" t="s">
        <v>109</v>
      </c>
      <c r="J157" s="112">
        <v>12000000</v>
      </c>
      <c r="K157" s="112">
        <v>12000000</v>
      </c>
      <c r="L157" s="52" t="s">
        <v>53</v>
      </c>
      <c r="M157" s="52" t="s">
        <v>54</v>
      </c>
      <c r="N157" s="76" t="s">
        <v>420</v>
      </c>
      <c r="O157" s="96">
        <v>2999</v>
      </c>
      <c r="P157" s="96" t="s">
        <v>449</v>
      </c>
      <c r="Q157" s="96">
        <v>8024</v>
      </c>
      <c r="R157" s="50">
        <v>18676</v>
      </c>
      <c r="S157" s="58">
        <v>44281</v>
      </c>
      <c r="T157" s="50">
        <v>44561</v>
      </c>
      <c r="U157" s="57">
        <v>10000000</v>
      </c>
      <c r="V157" s="57" t="s">
        <v>70</v>
      </c>
      <c r="W157" s="30" t="s">
        <v>70</v>
      </c>
      <c r="X157" s="30" t="s">
        <v>70</v>
      </c>
      <c r="Y157" s="48" t="s">
        <v>446</v>
      </c>
    </row>
    <row r="158" spans="1:25" ht="56.25" hidden="1" x14ac:dyDescent="0.3">
      <c r="A158" s="37"/>
      <c r="B158" s="38">
        <v>81112204</v>
      </c>
      <c r="C158" s="30" t="s">
        <v>450</v>
      </c>
      <c r="D158" s="79" t="s">
        <v>60</v>
      </c>
      <c r="E158" s="44" t="s">
        <v>141</v>
      </c>
      <c r="F158" s="44" t="s">
        <v>62</v>
      </c>
      <c r="G158" s="29" t="s">
        <v>50</v>
      </c>
      <c r="H158" s="29" t="s">
        <v>419</v>
      </c>
      <c r="I158" s="29" t="s">
        <v>109</v>
      </c>
      <c r="J158" s="112">
        <v>78882305</v>
      </c>
      <c r="K158" s="112">
        <v>78882305</v>
      </c>
      <c r="L158" s="52" t="s">
        <v>53</v>
      </c>
      <c r="M158" s="52" t="s">
        <v>54</v>
      </c>
      <c r="N158" s="76" t="s">
        <v>432</v>
      </c>
      <c r="O158" s="96">
        <v>3026</v>
      </c>
      <c r="P158" s="96" t="s">
        <v>451</v>
      </c>
      <c r="Q158" s="96" t="s">
        <v>452</v>
      </c>
      <c r="R158" s="50">
        <v>18851</v>
      </c>
      <c r="S158" s="58">
        <v>44335</v>
      </c>
      <c r="T158" s="58" t="s">
        <v>80</v>
      </c>
      <c r="U158" s="57">
        <v>78642377</v>
      </c>
      <c r="V158" s="137" t="s">
        <v>70</v>
      </c>
      <c r="W158" s="42" t="s">
        <v>70</v>
      </c>
      <c r="X158" s="42" t="s">
        <v>453</v>
      </c>
      <c r="Y158" s="48" t="s">
        <v>454</v>
      </c>
    </row>
    <row r="159" spans="1:25" ht="69.75" hidden="1" customHeight="1" x14ac:dyDescent="0.3">
      <c r="A159" s="37"/>
      <c r="B159" s="38">
        <v>81112204</v>
      </c>
      <c r="C159" s="30" t="s">
        <v>455</v>
      </c>
      <c r="D159" s="79" t="s">
        <v>47</v>
      </c>
      <c r="E159" s="44" t="s">
        <v>61</v>
      </c>
      <c r="F159" s="44" t="s">
        <v>102</v>
      </c>
      <c r="G159" s="29" t="s">
        <v>75</v>
      </c>
      <c r="H159" s="29" t="s">
        <v>419</v>
      </c>
      <c r="I159" s="29" t="s">
        <v>115</v>
      </c>
      <c r="J159" s="112">
        <v>160000000</v>
      </c>
      <c r="K159" s="112">
        <v>160000000</v>
      </c>
      <c r="L159" s="52" t="s">
        <v>110</v>
      </c>
      <c r="M159" s="52" t="s">
        <v>868</v>
      </c>
      <c r="N159" s="76" t="s">
        <v>420</v>
      </c>
      <c r="O159" s="96">
        <v>3060</v>
      </c>
      <c r="P159" s="96" t="s">
        <v>456</v>
      </c>
      <c r="Q159" s="96">
        <v>8133</v>
      </c>
      <c r="R159" s="50">
        <v>19199</v>
      </c>
      <c r="S159" s="58">
        <v>44441</v>
      </c>
      <c r="T159" s="58" t="s">
        <v>80</v>
      </c>
      <c r="U159" s="57">
        <v>147681380</v>
      </c>
      <c r="V159" s="57"/>
      <c r="W159" s="42" t="s">
        <v>457</v>
      </c>
      <c r="X159" s="42" t="s">
        <v>458</v>
      </c>
      <c r="Y159" s="48"/>
    </row>
    <row r="160" spans="1:25" ht="56.25" hidden="1" x14ac:dyDescent="0.3">
      <c r="A160" s="37"/>
      <c r="B160" s="38">
        <v>81112501</v>
      </c>
      <c r="C160" s="30" t="s">
        <v>459</v>
      </c>
      <c r="D160" s="44" t="s">
        <v>129</v>
      </c>
      <c r="E160" s="44" t="s">
        <v>60</v>
      </c>
      <c r="F160" s="44" t="s">
        <v>62</v>
      </c>
      <c r="G160" s="29" t="s">
        <v>50</v>
      </c>
      <c r="H160" s="29" t="s">
        <v>419</v>
      </c>
      <c r="I160" s="29" t="s">
        <v>120</v>
      </c>
      <c r="J160" s="112">
        <v>1306355713.5699999</v>
      </c>
      <c r="K160" s="112">
        <v>1306355713.5699999</v>
      </c>
      <c r="L160" s="52" t="s">
        <v>53</v>
      </c>
      <c r="M160" s="52" t="s">
        <v>54</v>
      </c>
      <c r="N160" s="76" t="s">
        <v>423</v>
      </c>
      <c r="O160" s="96">
        <v>3004</v>
      </c>
      <c r="P160" s="96" t="s">
        <v>460</v>
      </c>
      <c r="Q160" s="96">
        <v>8021</v>
      </c>
      <c r="R160" s="50">
        <v>18677</v>
      </c>
      <c r="S160" s="58">
        <v>44281</v>
      </c>
      <c r="T160" s="50">
        <v>12</v>
      </c>
      <c r="U160" s="57">
        <v>1242204870.9400001</v>
      </c>
      <c r="V160" s="57" t="s">
        <v>70</v>
      </c>
      <c r="W160" s="30" t="s">
        <v>70</v>
      </c>
      <c r="X160" s="48" t="s">
        <v>446</v>
      </c>
    </row>
    <row r="161" spans="1:24" ht="56.25" hidden="1" x14ac:dyDescent="0.3">
      <c r="A161" s="37"/>
      <c r="B161" s="38">
        <v>81112501</v>
      </c>
      <c r="C161" s="30" t="s">
        <v>461</v>
      </c>
      <c r="D161" s="44" t="s">
        <v>72</v>
      </c>
      <c r="E161" s="44" t="s">
        <v>73</v>
      </c>
      <c r="F161" s="44" t="s">
        <v>62</v>
      </c>
      <c r="G161" s="29" t="s">
        <v>50</v>
      </c>
      <c r="H161" s="29" t="s">
        <v>419</v>
      </c>
      <c r="I161" s="29" t="s">
        <v>120</v>
      </c>
      <c r="J161" s="112">
        <v>1407261162.22</v>
      </c>
      <c r="K161" s="112">
        <v>1407261162.22</v>
      </c>
      <c r="L161" s="52" t="s">
        <v>53</v>
      </c>
      <c r="M161" s="52" t="s">
        <v>54</v>
      </c>
      <c r="N161" s="76" t="s">
        <v>423</v>
      </c>
      <c r="O161" s="96">
        <v>2995</v>
      </c>
      <c r="P161" s="96" t="s">
        <v>462</v>
      </c>
      <c r="Q161" s="96">
        <v>8022</v>
      </c>
      <c r="R161" s="50">
        <v>18598</v>
      </c>
      <c r="S161" s="58">
        <v>44258</v>
      </c>
      <c r="T161" s="50">
        <v>362</v>
      </c>
      <c r="U161" s="57">
        <v>1340248276</v>
      </c>
      <c r="V161" s="57" t="s">
        <v>70</v>
      </c>
      <c r="W161" s="30" t="s">
        <v>70</v>
      </c>
      <c r="X161" s="48" t="s">
        <v>446</v>
      </c>
    </row>
    <row r="162" spans="1:24" ht="56.25" hidden="1" x14ac:dyDescent="0.3">
      <c r="A162" s="37"/>
      <c r="B162" s="38">
        <v>81112204</v>
      </c>
      <c r="C162" s="30" t="s">
        <v>463</v>
      </c>
      <c r="D162" s="44" t="s">
        <v>72</v>
      </c>
      <c r="E162" s="44" t="s">
        <v>129</v>
      </c>
      <c r="F162" s="44" t="s">
        <v>49</v>
      </c>
      <c r="G162" s="29" t="s">
        <v>50</v>
      </c>
      <c r="H162" s="29" t="s">
        <v>419</v>
      </c>
      <c r="I162" s="29" t="s">
        <v>194</v>
      </c>
      <c r="J162" s="112">
        <v>17326400</v>
      </c>
      <c r="K162" s="112">
        <v>17326400</v>
      </c>
      <c r="L162" s="52" t="s">
        <v>53</v>
      </c>
      <c r="M162" s="52" t="s">
        <v>54</v>
      </c>
      <c r="N162" s="76" t="s">
        <v>432</v>
      </c>
      <c r="O162" s="96">
        <v>2984</v>
      </c>
      <c r="P162" s="96" t="s">
        <v>464</v>
      </c>
      <c r="Q162" s="96">
        <v>7967</v>
      </c>
      <c r="R162" s="50">
        <v>18517</v>
      </c>
      <c r="S162" s="58">
        <v>44236</v>
      </c>
      <c r="T162" s="50">
        <v>8</v>
      </c>
      <c r="U162" s="57">
        <v>17326400</v>
      </c>
      <c r="V162" s="57" t="s">
        <v>70</v>
      </c>
      <c r="W162" s="30" t="s">
        <v>70</v>
      </c>
      <c r="X162" s="48"/>
    </row>
    <row r="163" spans="1:24" ht="56.25" hidden="1" x14ac:dyDescent="0.3">
      <c r="A163" s="37"/>
      <c r="B163" s="38">
        <v>80161800</v>
      </c>
      <c r="C163" s="30" t="s">
        <v>465</v>
      </c>
      <c r="D163" s="44" t="s">
        <v>141</v>
      </c>
      <c r="E163" s="44" t="s">
        <v>48</v>
      </c>
      <c r="F163" s="44" t="s">
        <v>466</v>
      </c>
      <c r="G163" s="29" t="s">
        <v>50</v>
      </c>
      <c r="H163" s="29" t="s">
        <v>419</v>
      </c>
      <c r="I163" s="29" t="s">
        <v>115</v>
      </c>
      <c r="J163" s="57">
        <v>17792364240</v>
      </c>
      <c r="K163" s="57">
        <v>2224045530</v>
      </c>
      <c r="L163" s="50" t="s">
        <v>110</v>
      </c>
      <c r="M163" s="52" t="s">
        <v>868</v>
      </c>
      <c r="N163" s="76" t="s">
        <v>432</v>
      </c>
      <c r="O163" s="96">
        <v>3059</v>
      </c>
      <c r="P163" s="96" t="s">
        <v>467</v>
      </c>
      <c r="Q163" s="96">
        <v>8210</v>
      </c>
      <c r="R163" s="50">
        <v>18992</v>
      </c>
      <c r="S163" s="58">
        <v>44379</v>
      </c>
      <c r="T163" s="50" t="s">
        <v>466</v>
      </c>
      <c r="U163" s="57">
        <f>J163</f>
        <v>17792364240</v>
      </c>
      <c r="V163" s="57"/>
      <c r="W163" s="30"/>
      <c r="X163" s="48"/>
    </row>
    <row r="164" spans="1:24" ht="56.25" hidden="1" x14ac:dyDescent="0.3">
      <c r="A164" s="37"/>
      <c r="B164" s="38">
        <v>80161800</v>
      </c>
      <c r="C164" s="30" t="s">
        <v>468</v>
      </c>
      <c r="D164" s="44" t="s">
        <v>61</v>
      </c>
      <c r="E164" s="44" t="s">
        <v>95</v>
      </c>
      <c r="F164" s="44" t="s">
        <v>102</v>
      </c>
      <c r="G164" s="29" t="s">
        <v>50</v>
      </c>
      <c r="H164" s="29" t="s">
        <v>419</v>
      </c>
      <c r="I164" s="29" t="s">
        <v>115</v>
      </c>
      <c r="J164" s="57">
        <v>118552693.88</v>
      </c>
      <c r="K164" s="57">
        <v>35164323.880000003</v>
      </c>
      <c r="L164" s="50" t="s">
        <v>110</v>
      </c>
      <c r="M164" s="52" t="s">
        <v>868</v>
      </c>
      <c r="N164" s="76" t="s">
        <v>432</v>
      </c>
      <c r="O164" s="96">
        <v>3077</v>
      </c>
      <c r="P164" s="96" t="s">
        <v>469</v>
      </c>
      <c r="Q164" s="96">
        <v>8254</v>
      </c>
      <c r="R164" s="50">
        <v>19203</v>
      </c>
      <c r="S164" s="58">
        <v>44446</v>
      </c>
      <c r="T164" s="50" t="s">
        <v>80</v>
      </c>
      <c r="U164" s="57">
        <f>J164</f>
        <v>118552693.88</v>
      </c>
      <c r="V164" s="57"/>
      <c r="W164" s="30"/>
      <c r="X164" s="48"/>
    </row>
    <row r="165" spans="1:24" ht="93.75" x14ac:dyDescent="0.3">
      <c r="A165" s="37"/>
      <c r="B165" s="49" t="s">
        <v>470</v>
      </c>
      <c r="C165" s="30" t="s">
        <v>471</v>
      </c>
      <c r="D165" s="44" t="s">
        <v>95</v>
      </c>
      <c r="E165" s="44" t="s">
        <v>85</v>
      </c>
      <c r="F165" s="44" t="s">
        <v>102</v>
      </c>
      <c r="G165" s="29" t="s">
        <v>50</v>
      </c>
      <c r="H165" s="29" t="s">
        <v>419</v>
      </c>
      <c r="I165" s="29" t="s">
        <v>472</v>
      </c>
      <c r="J165" s="57">
        <v>301883960</v>
      </c>
      <c r="K165" s="57">
        <v>48473460</v>
      </c>
      <c r="L165" s="50" t="s">
        <v>110</v>
      </c>
      <c r="M165" s="52" t="s">
        <v>868</v>
      </c>
      <c r="N165" s="76" t="s">
        <v>432</v>
      </c>
      <c r="O165" s="231">
        <v>3107</v>
      </c>
      <c r="P165" s="210" t="s">
        <v>765</v>
      </c>
      <c r="Q165" s="50" t="s">
        <v>797</v>
      </c>
      <c r="R165" s="50"/>
      <c r="S165" s="58"/>
      <c r="T165" s="50"/>
      <c r="U165" s="57"/>
      <c r="V165" s="57" t="s">
        <v>473</v>
      </c>
      <c r="W165" s="30"/>
      <c r="X165" s="48"/>
    </row>
    <row r="166" spans="1:24" ht="56.25" x14ac:dyDescent="0.3">
      <c r="A166" s="37"/>
      <c r="B166" s="29">
        <v>81141902</v>
      </c>
      <c r="C166" s="30" t="s">
        <v>474</v>
      </c>
      <c r="D166" s="44" t="s">
        <v>90</v>
      </c>
      <c r="E166" s="44" t="s">
        <v>85</v>
      </c>
      <c r="F166" s="44" t="s">
        <v>382</v>
      </c>
      <c r="G166" s="29" t="s">
        <v>50</v>
      </c>
      <c r="H166" s="29" t="s">
        <v>419</v>
      </c>
      <c r="I166" s="29" t="s">
        <v>475</v>
      </c>
      <c r="J166" s="57">
        <v>41888000</v>
      </c>
      <c r="K166" s="57">
        <f>J166</f>
        <v>41888000</v>
      </c>
      <c r="L166" s="50" t="s">
        <v>53</v>
      </c>
      <c r="M166" s="50" t="s">
        <v>54</v>
      </c>
      <c r="N166" s="76" t="s">
        <v>432</v>
      </c>
      <c r="O166" s="231">
        <v>3109</v>
      </c>
      <c r="P166" s="210" t="s">
        <v>767</v>
      </c>
      <c r="Q166" s="96">
        <v>8345</v>
      </c>
      <c r="R166" s="50"/>
      <c r="S166" s="58"/>
      <c r="T166" s="50"/>
      <c r="U166" s="57"/>
      <c r="V166" s="57" t="s">
        <v>476</v>
      </c>
      <c r="W166" s="30"/>
      <c r="X166" s="48"/>
    </row>
    <row r="167" spans="1:24" ht="56.25" x14ac:dyDescent="0.3">
      <c r="A167" s="37"/>
      <c r="B167" s="160">
        <v>81112502</v>
      </c>
      <c r="C167" s="30" t="s">
        <v>477</v>
      </c>
      <c r="D167" s="44" t="s">
        <v>90</v>
      </c>
      <c r="E167" s="44" t="s">
        <v>90</v>
      </c>
      <c r="F167" s="44" t="s">
        <v>99</v>
      </c>
      <c r="G167" s="29" t="s">
        <v>50</v>
      </c>
      <c r="H167" s="29" t="s">
        <v>419</v>
      </c>
      <c r="I167" s="29" t="s">
        <v>109</v>
      </c>
      <c r="J167" s="57">
        <v>8705850</v>
      </c>
      <c r="K167" s="57">
        <f>J167</f>
        <v>8705850</v>
      </c>
      <c r="L167" s="50" t="s">
        <v>53</v>
      </c>
      <c r="M167" s="50" t="s">
        <v>54</v>
      </c>
      <c r="N167" s="76" t="s">
        <v>432</v>
      </c>
      <c r="O167" s="231">
        <v>3105</v>
      </c>
      <c r="P167" s="210" t="s">
        <v>724</v>
      </c>
      <c r="Q167" s="50">
        <v>8314</v>
      </c>
      <c r="R167" s="210">
        <v>19428</v>
      </c>
      <c r="S167" s="232">
        <v>44510</v>
      </c>
      <c r="T167" s="50" t="s">
        <v>725</v>
      </c>
      <c r="U167" s="233">
        <v>8705850</v>
      </c>
      <c r="V167" s="57"/>
      <c r="W167" s="30"/>
      <c r="X167" s="48"/>
    </row>
    <row r="168" spans="1:24" ht="56.25" x14ac:dyDescent="0.3">
      <c r="A168" s="37"/>
      <c r="B168" s="160">
        <v>81112502</v>
      </c>
      <c r="C168" s="30" t="s">
        <v>478</v>
      </c>
      <c r="D168" s="44" t="s">
        <v>95</v>
      </c>
      <c r="E168" s="44" t="s">
        <v>90</v>
      </c>
      <c r="F168" s="44" t="s">
        <v>87</v>
      </c>
      <c r="G168" s="29" t="s">
        <v>50</v>
      </c>
      <c r="H168" s="29" t="s">
        <v>419</v>
      </c>
      <c r="I168" s="29" t="s">
        <v>109</v>
      </c>
      <c r="J168" s="57">
        <v>12994800</v>
      </c>
      <c r="K168" s="57">
        <v>5053533</v>
      </c>
      <c r="L168" s="50" t="s">
        <v>110</v>
      </c>
      <c r="M168" s="52" t="s">
        <v>868</v>
      </c>
      <c r="N168" s="76" t="s">
        <v>432</v>
      </c>
      <c r="O168" s="96">
        <v>3103</v>
      </c>
      <c r="P168" s="96" t="s">
        <v>479</v>
      </c>
      <c r="Q168" s="96">
        <v>8333</v>
      </c>
      <c r="R168" s="50"/>
      <c r="S168" s="58"/>
      <c r="T168" s="50" t="s">
        <v>87</v>
      </c>
      <c r="U168" s="57">
        <f>J168</f>
        <v>12994800</v>
      </c>
      <c r="V168" s="57" t="s">
        <v>442</v>
      </c>
      <c r="W168" s="30"/>
      <c r="X168" s="48"/>
    </row>
    <row r="169" spans="1:24" ht="56.25" x14ac:dyDescent="0.3">
      <c r="A169" s="37"/>
      <c r="B169" s="160">
        <v>81112502</v>
      </c>
      <c r="C169" s="30" t="s">
        <v>480</v>
      </c>
      <c r="D169" s="44" t="s">
        <v>90</v>
      </c>
      <c r="E169" s="44" t="s">
        <v>85</v>
      </c>
      <c r="F169" s="44" t="s">
        <v>382</v>
      </c>
      <c r="G169" s="29" t="s">
        <v>50</v>
      </c>
      <c r="H169" s="29" t="s">
        <v>419</v>
      </c>
      <c r="I169" s="29" t="s">
        <v>109</v>
      </c>
      <c r="J169" s="57">
        <v>2852430</v>
      </c>
      <c r="K169" s="57">
        <f>J169</f>
        <v>2852430</v>
      </c>
      <c r="L169" s="50" t="s">
        <v>53</v>
      </c>
      <c r="M169" s="50" t="s">
        <v>54</v>
      </c>
      <c r="N169" s="76" t="s">
        <v>432</v>
      </c>
      <c r="O169" s="96">
        <v>3101</v>
      </c>
      <c r="P169" s="96" t="s">
        <v>481</v>
      </c>
      <c r="Q169" s="96">
        <v>8316</v>
      </c>
      <c r="R169" s="50"/>
      <c r="S169" s="58"/>
      <c r="T169" s="50" t="s">
        <v>482</v>
      </c>
      <c r="U169" s="57">
        <f>J169</f>
        <v>2852430</v>
      </c>
      <c r="V169" s="57" t="s">
        <v>442</v>
      </c>
      <c r="W169" s="30"/>
      <c r="X169" s="48"/>
    </row>
    <row r="170" spans="1:24" ht="56.25" hidden="1" x14ac:dyDescent="0.3">
      <c r="A170" s="37"/>
      <c r="B170" s="38">
        <v>81112204</v>
      </c>
      <c r="C170" s="30" t="s">
        <v>483</v>
      </c>
      <c r="D170" s="44" t="s">
        <v>60</v>
      </c>
      <c r="E170" s="44" t="s">
        <v>47</v>
      </c>
      <c r="F170" s="44" t="s">
        <v>62</v>
      </c>
      <c r="G170" s="29" t="s">
        <v>50</v>
      </c>
      <c r="H170" s="29" t="s">
        <v>419</v>
      </c>
      <c r="I170" s="29" t="s">
        <v>109</v>
      </c>
      <c r="J170" s="57">
        <v>25900389</v>
      </c>
      <c r="K170" s="57">
        <v>25900389</v>
      </c>
      <c r="L170" s="52" t="s">
        <v>110</v>
      </c>
      <c r="M170" s="52" t="s">
        <v>868</v>
      </c>
      <c r="N170" s="76" t="s">
        <v>432</v>
      </c>
      <c r="O170" s="96">
        <v>3017</v>
      </c>
      <c r="P170" s="96" t="s">
        <v>484</v>
      </c>
      <c r="Q170" s="96">
        <v>8053</v>
      </c>
      <c r="R170" s="50">
        <v>18777</v>
      </c>
      <c r="S170" s="58">
        <v>44315</v>
      </c>
      <c r="T170" s="50">
        <v>12</v>
      </c>
      <c r="U170" s="57">
        <v>25900389</v>
      </c>
      <c r="V170" s="57" t="s">
        <v>70</v>
      </c>
      <c r="W170" s="30" t="s">
        <v>70</v>
      </c>
      <c r="X170" s="48"/>
    </row>
    <row r="171" spans="1:24" ht="56.25" hidden="1" x14ac:dyDescent="0.3">
      <c r="A171" s="37"/>
      <c r="B171" s="38">
        <v>81112204</v>
      </c>
      <c r="C171" s="30" t="s">
        <v>485</v>
      </c>
      <c r="D171" s="44" t="s">
        <v>60</v>
      </c>
      <c r="E171" s="44" t="s">
        <v>47</v>
      </c>
      <c r="F171" s="44" t="s">
        <v>62</v>
      </c>
      <c r="G171" s="29" t="s">
        <v>50</v>
      </c>
      <c r="H171" s="29" t="s">
        <v>419</v>
      </c>
      <c r="I171" s="29" t="s">
        <v>109</v>
      </c>
      <c r="J171" s="57">
        <v>400000000</v>
      </c>
      <c r="K171" s="57">
        <v>400000000</v>
      </c>
      <c r="L171" s="52" t="s">
        <v>110</v>
      </c>
      <c r="M171" s="52" t="s">
        <v>868</v>
      </c>
      <c r="N171" s="76" t="s">
        <v>423</v>
      </c>
      <c r="O171" s="96">
        <v>3027</v>
      </c>
      <c r="P171" s="96" t="s">
        <v>486</v>
      </c>
      <c r="Q171" s="96">
        <v>8124</v>
      </c>
      <c r="R171" s="50">
        <v>18852</v>
      </c>
      <c r="S171" s="58">
        <v>44335</v>
      </c>
      <c r="T171" s="50">
        <v>12</v>
      </c>
      <c r="U171" s="57">
        <v>385536247</v>
      </c>
      <c r="V171" s="57" t="s">
        <v>70</v>
      </c>
      <c r="W171" s="30" t="s">
        <v>70</v>
      </c>
      <c r="X171" s="48"/>
    </row>
    <row r="172" spans="1:24" ht="131.25" hidden="1" x14ac:dyDescent="0.3">
      <c r="A172" s="37"/>
      <c r="B172" s="38">
        <v>81112204</v>
      </c>
      <c r="C172" s="30" t="s">
        <v>487</v>
      </c>
      <c r="D172" s="44" t="s">
        <v>60</v>
      </c>
      <c r="E172" s="44" t="s">
        <v>47</v>
      </c>
      <c r="F172" s="44" t="s">
        <v>488</v>
      </c>
      <c r="G172" s="29" t="s">
        <v>50</v>
      </c>
      <c r="H172" s="29" t="s">
        <v>419</v>
      </c>
      <c r="I172" s="29" t="s">
        <v>109</v>
      </c>
      <c r="J172" s="57">
        <v>2343572100</v>
      </c>
      <c r="K172" s="57">
        <v>2343572100</v>
      </c>
      <c r="L172" s="52" t="s">
        <v>110</v>
      </c>
      <c r="M172" s="52" t="s">
        <v>868</v>
      </c>
      <c r="N172" s="76" t="s">
        <v>432</v>
      </c>
      <c r="O172" s="96">
        <v>3034</v>
      </c>
      <c r="P172" s="96" t="s">
        <v>489</v>
      </c>
      <c r="Q172" s="96" t="s">
        <v>490</v>
      </c>
      <c r="R172" s="50">
        <v>18865</v>
      </c>
      <c r="S172" s="58">
        <v>44348</v>
      </c>
      <c r="T172" s="50">
        <v>60</v>
      </c>
      <c r="U172" s="57">
        <v>2343572100</v>
      </c>
      <c r="V172" s="57" t="s">
        <v>70</v>
      </c>
      <c r="W172" s="30" t="s">
        <v>70</v>
      </c>
      <c r="X172" s="48"/>
    </row>
    <row r="173" spans="1:24" ht="56.25" x14ac:dyDescent="0.3">
      <c r="A173" s="37"/>
      <c r="B173" s="38">
        <v>81141902</v>
      </c>
      <c r="C173" s="30" t="s">
        <v>810</v>
      </c>
      <c r="D173" s="44" t="s">
        <v>85</v>
      </c>
      <c r="E173" s="44" t="s">
        <v>85</v>
      </c>
      <c r="F173" s="44" t="s">
        <v>382</v>
      </c>
      <c r="G173" s="52" t="s">
        <v>63</v>
      </c>
      <c r="H173" s="29" t="s">
        <v>419</v>
      </c>
      <c r="I173" s="29" t="s">
        <v>491</v>
      </c>
      <c r="J173" s="57">
        <v>18170520</v>
      </c>
      <c r="K173" s="57">
        <v>18170520</v>
      </c>
      <c r="L173" s="50" t="s">
        <v>53</v>
      </c>
      <c r="M173" s="50" t="s">
        <v>54</v>
      </c>
      <c r="N173" s="76" t="s">
        <v>420</v>
      </c>
      <c r="O173" s="96" t="s">
        <v>811</v>
      </c>
      <c r="P173" s="96" t="s">
        <v>811</v>
      </c>
      <c r="Q173" s="96"/>
      <c r="R173" s="50"/>
      <c r="S173" s="58"/>
      <c r="T173" s="50"/>
      <c r="U173" s="57"/>
      <c r="V173" s="57"/>
      <c r="W173" s="30"/>
      <c r="X173" s="48"/>
    </row>
    <row r="174" spans="1:24" ht="56.25" hidden="1" x14ac:dyDescent="0.3">
      <c r="A174" s="37"/>
      <c r="B174" s="49">
        <v>81112204</v>
      </c>
      <c r="C174" s="120" t="s">
        <v>492</v>
      </c>
      <c r="D174" s="52" t="s">
        <v>60</v>
      </c>
      <c r="E174" s="52" t="s">
        <v>47</v>
      </c>
      <c r="F174" s="52" t="s">
        <v>62</v>
      </c>
      <c r="G174" s="52" t="s">
        <v>50</v>
      </c>
      <c r="H174" s="29" t="s">
        <v>419</v>
      </c>
      <c r="I174" s="29" t="s">
        <v>109</v>
      </c>
      <c r="J174" s="57">
        <v>113300694</v>
      </c>
      <c r="K174" s="57">
        <v>113300694</v>
      </c>
      <c r="L174" s="52" t="s">
        <v>110</v>
      </c>
      <c r="M174" s="52" t="s">
        <v>868</v>
      </c>
      <c r="N174" s="76" t="s">
        <v>432</v>
      </c>
      <c r="O174" s="96">
        <v>3037</v>
      </c>
      <c r="P174" s="96" t="s">
        <v>493</v>
      </c>
      <c r="Q174" s="96" t="s">
        <v>494</v>
      </c>
      <c r="R174" s="50">
        <v>18903</v>
      </c>
      <c r="S174" s="58">
        <v>44348</v>
      </c>
      <c r="T174" s="50">
        <v>12</v>
      </c>
      <c r="U174" s="57">
        <v>109480056.56999999</v>
      </c>
      <c r="V174" s="57" t="s">
        <v>70</v>
      </c>
      <c r="W174" s="30" t="s">
        <v>70</v>
      </c>
      <c r="X174" s="48"/>
    </row>
    <row r="175" spans="1:24" ht="75" hidden="1" x14ac:dyDescent="0.3">
      <c r="A175" s="37"/>
      <c r="B175" s="38">
        <v>81112502</v>
      </c>
      <c r="C175" s="64" t="s">
        <v>495</v>
      </c>
      <c r="D175" s="52" t="s">
        <v>73</v>
      </c>
      <c r="E175" s="52" t="s">
        <v>60</v>
      </c>
      <c r="F175" s="52" t="s">
        <v>91</v>
      </c>
      <c r="G175" s="64" t="s">
        <v>50</v>
      </c>
      <c r="H175" s="64" t="s">
        <v>496</v>
      </c>
      <c r="I175" s="64" t="s">
        <v>497</v>
      </c>
      <c r="J175" s="103">
        <v>19805687</v>
      </c>
      <c r="K175" s="103">
        <v>19805687</v>
      </c>
      <c r="L175" s="52" t="s">
        <v>53</v>
      </c>
      <c r="M175" s="52" t="s">
        <v>53</v>
      </c>
      <c r="N175" s="76" t="s">
        <v>498</v>
      </c>
      <c r="O175" s="111">
        <v>3024</v>
      </c>
      <c r="P175" s="111" t="s">
        <v>783</v>
      </c>
      <c r="Q175" s="111">
        <v>8100</v>
      </c>
      <c r="R175" s="52">
        <v>18832</v>
      </c>
      <c r="S175" s="44">
        <v>44335</v>
      </c>
      <c r="T175" s="44" t="s">
        <v>147</v>
      </c>
      <c r="U175" s="98">
        <v>19805687</v>
      </c>
      <c r="V175" s="142"/>
      <c r="W175" s="71" t="s">
        <v>499</v>
      </c>
    </row>
    <row r="176" spans="1:24" ht="75" hidden="1" x14ac:dyDescent="0.3">
      <c r="A176" s="37"/>
      <c r="B176" s="38">
        <v>80111715</v>
      </c>
      <c r="C176" s="64" t="s">
        <v>500</v>
      </c>
      <c r="D176" s="52" t="s">
        <v>48</v>
      </c>
      <c r="E176" s="52" t="s">
        <v>48</v>
      </c>
      <c r="F176" s="52" t="s">
        <v>501</v>
      </c>
      <c r="G176" s="64" t="s">
        <v>50</v>
      </c>
      <c r="H176" s="64" t="s">
        <v>496</v>
      </c>
      <c r="I176" s="64" t="s">
        <v>497</v>
      </c>
      <c r="J176" s="103">
        <f>41650000+99960000+58310000</f>
        <v>199920000</v>
      </c>
      <c r="K176" s="103">
        <v>41650000</v>
      </c>
      <c r="L176" s="52" t="s">
        <v>110</v>
      </c>
      <c r="M176" s="52" t="s">
        <v>868</v>
      </c>
      <c r="N176" s="76" t="s">
        <v>498</v>
      </c>
      <c r="O176" s="52">
        <v>3043</v>
      </c>
      <c r="P176" s="52" t="s">
        <v>753</v>
      </c>
      <c r="Q176" s="52">
        <v>8179</v>
      </c>
      <c r="R176" s="52">
        <v>19077</v>
      </c>
      <c r="S176" s="44">
        <v>2082021</v>
      </c>
      <c r="T176" s="44" t="s">
        <v>501</v>
      </c>
      <c r="U176" s="103">
        <f>41650000+99960000+58310000</f>
        <v>199920000</v>
      </c>
      <c r="V176" s="143"/>
      <c r="W176" s="104"/>
    </row>
    <row r="177" spans="1:23" ht="75" hidden="1" x14ac:dyDescent="0.3">
      <c r="A177" s="37"/>
      <c r="B177" s="38">
        <v>83111507</v>
      </c>
      <c r="C177" s="64" t="s">
        <v>502</v>
      </c>
      <c r="D177" s="52" t="s">
        <v>141</v>
      </c>
      <c r="E177" s="52" t="s">
        <v>47</v>
      </c>
      <c r="F177" s="52" t="s">
        <v>112</v>
      </c>
      <c r="G177" s="64" t="s">
        <v>50</v>
      </c>
      <c r="H177" s="64" t="s">
        <v>496</v>
      </c>
      <c r="I177" s="64" t="s">
        <v>503</v>
      </c>
      <c r="J177" s="103">
        <v>1042408000</v>
      </c>
      <c r="K177" s="103">
        <f>J177/2</f>
        <v>521204000</v>
      </c>
      <c r="L177" s="52" t="s">
        <v>110</v>
      </c>
      <c r="M177" s="52" t="s">
        <v>868</v>
      </c>
      <c r="N177" s="76" t="s">
        <v>498</v>
      </c>
      <c r="O177" s="111">
        <v>3056</v>
      </c>
      <c r="P177" s="111" t="s">
        <v>504</v>
      </c>
      <c r="Q177" s="111">
        <v>8180</v>
      </c>
      <c r="R177" s="52">
        <v>19018</v>
      </c>
      <c r="S177" s="44">
        <v>44378</v>
      </c>
      <c r="T177" s="44" t="s">
        <v>80</v>
      </c>
      <c r="U177" s="105">
        <v>1099871317</v>
      </c>
      <c r="V177" s="144"/>
      <c r="W177" s="76" t="s">
        <v>505</v>
      </c>
    </row>
    <row r="178" spans="1:23" ht="75.75" thickBot="1" x14ac:dyDescent="0.35">
      <c r="A178" s="37"/>
      <c r="B178" s="128">
        <v>80101511</v>
      </c>
      <c r="C178" s="129" t="s">
        <v>510</v>
      </c>
      <c r="D178" s="130" t="s">
        <v>95</v>
      </c>
      <c r="E178" s="130" t="s">
        <v>86</v>
      </c>
      <c r="F178" s="130" t="s">
        <v>87</v>
      </c>
      <c r="G178" s="129" t="s">
        <v>50</v>
      </c>
      <c r="H178" s="129" t="s">
        <v>496</v>
      </c>
      <c r="I178" s="129" t="s">
        <v>511</v>
      </c>
      <c r="J178" s="131">
        <v>52936000</v>
      </c>
      <c r="K178" s="131">
        <v>52936000</v>
      </c>
      <c r="L178" s="130" t="s">
        <v>110</v>
      </c>
      <c r="M178" s="52" t="s">
        <v>868</v>
      </c>
      <c r="N178" s="117" t="s">
        <v>498</v>
      </c>
      <c r="O178" s="231">
        <v>3078</v>
      </c>
      <c r="P178" s="111" t="s">
        <v>756</v>
      </c>
      <c r="Q178" s="50">
        <v>8221</v>
      </c>
      <c r="R178" s="52"/>
      <c r="S178" s="232">
        <v>44438</v>
      </c>
      <c r="T178" s="44">
        <v>44561</v>
      </c>
      <c r="U178" s="233">
        <v>76402760</v>
      </c>
      <c r="V178" s="144"/>
      <c r="W178" s="213"/>
    </row>
    <row r="179" spans="1:23" ht="75" hidden="1" x14ac:dyDescent="0.3">
      <c r="A179" s="37"/>
      <c r="B179" s="38">
        <v>80111715</v>
      </c>
      <c r="C179" s="64" t="s">
        <v>506</v>
      </c>
      <c r="D179" s="52" t="s">
        <v>141</v>
      </c>
      <c r="E179" s="52" t="s">
        <v>141</v>
      </c>
      <c r="F179" s="52" t="s">
        <v>91</v>
      </c>
      <c r="G179" s="52" t="s">
        <v>63</v>
      </c>
      <c r="H179" s="64" t="s">
        <v>496</v>
      </c>
      <c r="I179" s="64" t="s">
        <v>507</v>
      </c>
      <c r="J179" s="106">
        <v>9177289</v>
      </c>
      <c r="K179" s="106">
        <v>9177280</v>
      </c>
      <c r="L179" s="64" t="s">
        <v>53</v>
      </c>
      <c r="M179" s="64" t="s">
        <v>53</v>
      </c>
      <c r="N179" s="76" t="s">
        <v>498</v>
      </c>
      <c r="O179" s="111" t="s">
        <v>508</v>
      </c>
      <c r="P179" s="111" t="s">
        <v>508</v>
      </c>
      <c r="Q179" s="52">
        <v>8171</v>
      </c>
      <c r="R179" s="52">
        <v>17103</v>
      </c>
      <c r="S179" s="44">
        <v>44335</v>
      </c>
      <c r="T179" s="44" t="s">
        <v>147</v>
      </c>
      <c r="U179" s="98">
        <v>9177280</v>
      </c>
      <c r="V179" s="98"/>
      <c r="W179" s="64" t="s">
        <v>509</v>
      </c>
    </row>
    <row r="180" spans="1:23" ht="38.25" hidden="1" customHeight="1" thickBot="1" x14ac:dyDescent="0.35">
      <c r="B180" s="243" t="s">
        <v>512</v>
      </c>
      <c r="C180" s="243"/>
      <c r="D180" s="243"/>
      <c r="E180" s="32"/>
      <c r="F180" s="3"/>
      <c r="P180" s="236"/>
      <c r="Q180" s="236"/>
    </row>
    <row r="181" spans="1:23" ht="63" hidden="1" x14ac:dyDescent="0.3">
      <c r="B181" s="15" t="s">
        <v>26</v>
      </c>
      <c r="C181" s="15" t="s">
        <v>513</v>
      </c>
      <c r="D181" s="15" t="s">
        <v>37</v>
      </c>
      <c r="F181" s="3"/>
      <c r="P181" s="236"/>
      <c r="Q181" s="236"/>
    </row>
    <row r="182" spans="1:23" hidden="1" x14ac:dyDescent="0.3">
      <c r="B182" s="7"/>
      <c r="C182" s="8"/>
      <c r="D182" s="4"/>
      <c r="P182" s="236"/>
      <c r="Q182" s="236"/>
    </row>
    <row r="183" spans="1:23" hidden="1" x14ac:dyDescent="0.3">
      <c r="B183" s="7"/>
      <c r="C183" s="8"/>
      <c r="D183" s="4"/>
      <c r="P183" s="236"/>
      <c r="Q183" s="236"/>
    </row>
    <row r="184" spans="1:23" hidden="1" x14ac:dyDescent="0.3">
      <c r="B184" s="7"/>
      <c r="C184" s="8"/>
      <c r="D184" s="4"/>
      <c r="P184" s="236"/>
      <c r="Q184" s="236"/>
    </row>
    <row r="185" spans="1:23" hidden="1" x14ac:dyDescent="0.3">
      <c r="B185" s="7"/>
      <c r="C185" s="8"/>
      <c r="D185" s="4"/>
      <c r="P185" s="236"/>
      <c r="Q185" s="236"/>
    </row>
    <row r="186" spans="1:23" ht="19.5" hidden="1" thickBot="1" x14ac:dyDescent="0.35">
      <c r="B186" s="9"/>
      <c r="C186" s="10"/>
      <c r="D186" s="11"/>
      <c r="P186" s="236"/>
      <c r="Q186" s="236"/>
    </row>
    <row r="187" spans="1:23" hidden="1" x14ac:dyDescent="0.3">
      <c r="P187" s="236"/>
      <c r="Q187" s="236"/>
    </row>
    <row r="188" spans="1:23" hidden="1" x14ac:dyDescent="0.3">
      <c r="P188" s="236"/>
      <c r="Q188" s="236"/>
    </row>
    <row r="189" spans="1:23" hidden="1" x14ac:dyDescent="0.3">
      <c r="P189" s="236"/>
      <c r="Q189" s="236"/>
    </row>
    <row r="190" spans="1:23" hidden="1" x14ac:dyDescent="0.3">
      <c r="P190" s="236"/>
      <c r="Q190" s="236"/>
    </row>
    <row r="191" spans="1:23" hidden="1" x14ac:dyDescent="0.3">
      <c r="P191" s="236"/>
      <c r="Q191" s="236"/>
    </row>
    <row r="192" spans="1:23" hidden="1" x14ac:dyDescent="0.3">
      <c r="P192" s="236"/>
      <c r="Q192" s="236"/>
    </row>
    <row r="193" spans="16:17" hidden="1" x14ac:dyDescent="0.3">
      <c r="P193" s="236"/>
      <c r="Q193" s="236"/>
    </row>
    <row r="194" spans="16:17" hidden="1" x14ac:dyDescent="0.3">
      <c r="P194" s="236"/>
      <c r="Q194" s="236"/>
    </row>
    <row r="195" spans="16:17" hidden="1" x14ac:dyDescent="0.3">
      <c r="P195" s="236"/>
      <c r="Q195" s="236"/>
    </row>
    <row r="196" spans="16:17" hidden="1" x14ac:dyDescent="0.3">
      <c r="P196" s="236"/>
      <c r="Q196" s="236"/>
    </row>
    <row r="197" spans="16:17" hidden="1" x14ac:dyDescent="0.3">
      <c r="P197" s="236"/>
      <c r="Q197" s="236"/>
    </row>
    <row r="198" spans="16:17" hidden="1" x14ac:dyDescent="0.3">
      <c r="P198" s="236"/>
      <c r="Q198" s="236"/>
    </row>
    <row r="199" spans="16:17" hidden="1" x14ac:dyDescent="0.3">
      <c r="P199" s="236"/>
      <c r="Q199" s="236"/>
    </row>
    <row r="200" spans="16:17" hidden="1" x14ac:dyDescent="0.3">
      <c r="P200" s="236"/>
      <c r="Q200" s="236"/>
    </row>
    <row r="201" spans="16:17" hidden="1" x14ac:dyDescent="0.3">
      <c r="P201" s="236"/>
      <c r="Q201" s="236"/>
    </row>
    <row r="202" spans="16:17" hidden="1" x14ac:dyDescent="0.3">
      <c r="P202" s="236"/>
      <c r="Q202" s="236"/>
    </row>
    <row r="203" spans="16:17" hidden="1" x14ac:dyDescent="0.3">
      <c r="P203" s="236"/>
      <c r="Q203" s="236"/>
    </row>
    <row r="204" spans="16:17" hidden="1" x14ac:dyDescent="0.3">
      <c r="P204" s="236"/>
      <c r="Q204" s="236"/>
    </row>
    <row r="205" spans="16:17" hidden="1" x14ac:dyDescent="0.3">
      <c r="P205" s="236"/>
      <c r="Q205" s="236"/>
    </row>
    <row r="206" spans="16:17" hidden="1" x14ac:dyDescent="0.3">
      <c r="P206" s="236"/>
      <c r="Q206" s="236"/>
    </row>
    <row r="207" spans="16:17" hidden="1" x14ac:dyDescent="0.3">
      <c r="P207" s="236"/>
      <c r="Q207" s="236"/>
    </row>
    <row r="208" spans="16:17" hidden="1" x14ac:dyDescent="0.3">
      <c r="P208" s="236"/>
      <c r="Q208" s="236"/>
    </row>
    <row r="209" spans="16:17" hidden="1" x14ac:dyDescent="0.3">
      <c r="P209" s="236"/>
      <c r="Q209" s="236"/>
    </row>
    <row r="210" spans="16:17" hidden="1" x14ac:dyDescent="0.3">
      <c r="P210" s="236"/>
      <c r="Q210" s="236"/>
    </row>
    <row r="211" spans="16:17" hidden="1" x14ac:dyDescent="0.3">
      <c r="P211" s="236"/>
      <c r="Q211" s="236"/>
    </row>
    <row r="212" spans="16:17" hidden="1" x14ac:dyDescent="0.3">
      <c r="P212" s="236"/>
      <c r="Q212" s="236"/>
    </row>
    <row r="213" spans="16:17" hidden="1" x14ac:dyDescent="0.3">
      <c r="P213" s="236"/>
      <c r="Q213" s="236"/>
    </row>
    <row r="214" spans="16:17" hidden="1" x14ac:dyDescent="0.3">
      <c r="P214" s="236"/>
      <c r="Q214" s="236"/>
    </row>
    <row r="215" spans="16:17" hidden="1" x14ac:dyDescent="0.3">
      <c r="P215" s="236"/>
      <c r="Q215" s="236"/>
    </row>
    <row r="216" spans="16:17" hidden="1" x14ac:dyDescent="0.3">
      <c r="P216" s="236"/>
      <c r="Q216" s="236"/>
    </row>
    <row r="217" spans="16:17" hidden="1" x14ac:dyDescent="0.3">
      <c r="P217" s="236"/>
      <c r="Q217" s="236"/>
    </row>
    <row r="218" spans="16:17" hidden="1" x14ac:dyDescent="0.3">
      <c r="P218" s="236"/>
      <c r="Q218" s="236"/>
    </row>
    <row r="219" spans="16:17" hidden="1" x14ac:dyDescent="0.3">
      <c r="P219" s="236"/>
      <c r="Q219" s="236"/>
    </row>
    <row r="220" spans="16:17" hidden="1" x14ac:dyDescent="0.3">
      <c r="P220" s="236"/>
      <c r="Q220" s="236"/>
    </row>
    <row r="221" spans="16:17" hidden="1" x14ac:dyDescent="0.3">
      <c r="P221" s="236"/>
      <c r="Q221" s="236"/>
    </row>
    <row r="222" spans="16:17" hidden="1" x14ac:dyDescent="0.3">
      <c r="P222" s="236"/>
      <c r="Q222" s="236"/>
    </row>
    <row r="223" spans="16:17" hidden="1" x14ac:dyDescent="0.3">
      <c r="P223" s="236"/>
      <c r="Q223" s="236"/>
    </row>
    <row r="224" spans="16:17" hidden="1" x14ac:dyDescent="0.3">
      <c r="P224" s="236"/>
      <c r="Q224" s="236"/>
    </row>
    <row r="225" spans="16:17" hidden="1" x14ac:dyDescent="0.3">
      <c r="P225" s="236"/>
      <c r="Q225" s="236"/>
    </row>
    <row r="226" spans="16:17" hidden="1" x14ac:dyDescent="0.3">
      <c r="P226" s="236"/>
      <c r="Q226" s="236"/>
    </row>
    <row r="227" spans="16:17" hidden="1" x14ac:dyDescent="0.3">
      <c r="P227" s="236"/>
      <c r="Q227" s="236"/>
    </row>
    <row r="228" spans="16:17" hidden="1" x14ac:dyDescent="0.3">
      <c r="P228" s="236"/>
      <c r="Q228" s="236"/>
    </row>
    <row r="229" spans="16:17" hidden="1" x14ac:dyDescent="0.3">
      <c r="P229" s="236"/>
      <c r="Q229" s="236"/>
    </row>
    <row r="230" spans="16:17" hidden="1" x14ac:dyDescent="0.3">
      <c r="P230" s="236"/>
      <c r="Q230" s="236"/>
    </row>
    <row r="231" spans="16:17" hidden="1" x14ac:dyDescent="0.3">
      <c r="P231" s="236"/>
      <c r="Q231" s="236"/>
    </row>
    <row r="232" spans="16:17" hidden="1" x14ac:dyDescent="0.3">
      <c r="P232" s="236"/>
      <c r="Q232" s="236"/>
    </row>
    <row r="233" spans="16:17" hidden="1" x14ac:dyDescent="0.3">
      <c r="P233" s="236"/>
      <c r="Q233" s="236"/>
    </row>
    <row r="234" spans="16:17" hidden="1" x14ac:dyDescent="0.3">
      <c r="P234" s="236"/>
      <c r="Q234" s="236"/>
    </row>
    <row r="235" spans="16:17" hidden="1" x14ac:dyDescent="0.3">
      <c r="P235" s="236"/>
      <c r="Q235" s="236"/>
    </row>
    <row r="236" spans="16:17" hidden="1" x14ac:dyDescent="0.3">
      <c r="P236" s="236"/>
      <c r="Q236" s="236"/>
    </row>
    <row r="237" spans="16:17" hidden="1" x14ac:dyDescent="0.3">
      <c r="P237" s="236"/>
      <c r="Q237" s="236"/>
    </row>
    <row r="238" spans="16:17" hidden="1" x14ac:dyDescent="0.3">
      <c r="P238" s="236"/>
      <c r="Q238" s="236"/>
    </row>
    <row r="239" spans="16:17" hidden="1" x14ac:dyDescent="0.3">
      <c r="P239" s="236"/>
      <c r="Q239" s="236"/>
    </row>
    <row r="240" spans="16:17" hidden="1" x14ac:dyDescent="0.3">
      <c r="P240" s="236"/>
      <c r="Q240" s="236"/>
    </row>
    <row r="241" spans="16:17" hidden="1" x14ac:dyDescent="0.3">
      <c r="P241" s="236"/>
      <c r="Q241" s="236"/>
    </row>
    <row r="242" spans="16:17" hidden="1" x14ac:dyDescent="0.3">
      <c r="P242" s="236"/>
      <c r="Q242" s="236"/>
    </row>
    <row r="243" spans="16:17" hidden="1" x14ac:dyDescent="0.3">
      <c r="P243" s="236"/>
      <c r="Q243" s="236"/>
    </row>
    <row r="244" spans="16:17" hidden="1" x14ac:dyDescent="0.3">
      <c r="P244" s="236"/>
      <c r="Q244" s="236"/>
    </row>
    <row r="245" spans="16:17" hidden="1" x14ac:dyDescent="0.3">
      <c r="P245" s="236"/>
      <c r="Q245" s="236"/>
    </row>
    <row r="246" spans="16:17" hidden="1" x14ac:dyDescent="0.3">
      <c r="P246" s="236"/>
      <c r="Q246" s="236"/>
    </row>
    <row r="247" spans="16:17" hidden="1" x14ac:dyDescent="0.3">
      <c r="P247" s="236"/>
      <c r="Q247" s="236"/>
    </row>
    <row r="248" spans="16:17" hidden="1" x14ac:dyDescent="0.3">
      <c r="P248" s="236"/>
      <c r="Q248" s="236"/>
    </row>
    <row r="249" spans="16:17" hidden="1" x14ac:dyDescent="0.3">
      <c r="P249" s="236"/>
      <c r="Q249" s="236"/>
    </row>
    <row r="250" spans="16:17" hidden="1" x14ac:dyDescent="0.3">
      <c r="P250" s="236"/>
      <c r="Q250" s="236"/>
    </row>
    <row r="251" spans="16:17" hidden="1" x14ac:dyDescent="0.3">
      <c r="P251" s="236"/>
      <c r="Q251" s="236"/>
    </row>
    <row r="252" spans="16:17" hidden="1" x14ac:dyDescent="0.3">
      <c r="P252" s="236"/>
      <c r="Q252" s="236"/>
    </row>
    <row r="253" spans="16:17" hidden="1" x14ac:dyDescent="0.3">
      <c r="P253" s="236"/>
      <c r="Q253" s="236"/>
    </row>
    <row r="254" spans="16:17" hidden="1" x14ac:dyDescent="0.3">
      <c r="P254" s="236"/>
      <c r="Q254" s="236"/>
    </row>
    <row r="255" spans="16:17" hidden="1" x14ac:dyDescent="0.3">
      <c r="P255" s="236"/>
      <c r="Q255" s="236"/>
    </row>
    <row r="256" spans="16:17" hidden="1" x14ac:dyDescent="0.3">
      <c r="P256" s="236"/>
      <c r="Q256" s="236"/>
    </row>
    <row r="257" spans="16:17" hidden="1" x14ac:dyDescent="0.3">
      <c r="P257" s="236"/>
      <c r="Q257" s="236"/>
    </row>
    <row r="258" spans="16:17" hidden="1" x14ac:dyDescent="0.3">
      <c r="P258" s="236"/>
      <c r="Q258" s="236"/>
    </row>
    <row r="259" spans="16:17" hidden="1" x14ac:dyDescent="0.3">
      <c r="P259" s="236"/>
      <c r="Q259" s="236"/>
    </row>
    <row r="260" spans="16:17" hidden="1" x14ac:dyDescent="0.3">
      <c r="P260" s="236"/>
      <c r="Q260" s="236"/>
    </row>
    <row r="261" spans="16:17" hidden="1" x14ac:dyDescent="0.3">
      <c r="P261" s="236"/>
      <c r="Q261" s="236"/>
    </row>
    <row r="262" spans="16:17" hidden="1" x14ac:dyDescent="0.3">
      <c r="P262" s="236"/>
      <c r="Q262" s="236"/>
    </row>
    <row r="263" spans="16:17" hidden="1" x14ac:dyDescent="0.3">
      <c r="P263" s="236"/>
      <c r="Q263" s="236"/>
    </row>
    <row r="264" spans="16:17" hidden="1" x14ac:dyDescent="0.3">
      <c r="P264" s="236"/>
      <c r="Q264" s="236"/>
    </row>
    <row r="265" spans="16:17" hidden="1" x14ac:dyDescent="0.3">
      <c r="P265" s="236"/>
      <c r="Q265" s="236"/>
    </row>
    <row r="266" spans="16:17" hidden="1" x14ac:dyDescent="0.3">
      <c r="P266" s="236"/>
      <c r="Q266" s="236"/>
    </row>
    <row r="267" spans="16:17" hidden="1" x14ac:dyDescent="0.3">
      <c r="P267" s="236"/>
      <c r="Q267" s="236"/>
    </row>
    <row r="268" spans="16:17" hidden="1" x14ac:dyDescent="0.3">
      <c r="P268" s="236"/>
      <c r="Q268" s="236"/>
    </row>
    <row r="269" spans="16:17" hidden="1" x14ac:dyDescent="0.3">
      <c r="P269" s="236"/>
      <c r="Q269" s="236"/>
    </row>
    <row r="270" spans="16:17" hidden="1" x14ac:dyDescent="0.3">
      <c r="P270" s="236"/>
      <c r="Q270" s="236"/>
    </row>
    <row r="271" spans="16:17" hidden="1" x14ac:dyDescent="0.3">
      <c r="P271" s="236"/>
      <c r="Q271" s="236"/>
    </row>
    <row r="272" spans="16:17" hidden="1" x14ac:dyDescent="0.3">
      <c r="P272" s="236"/>
      <c r="Q272" s="236"/>
    </row>
    <row r="273" spans="16:17" hidden="1" x14ac:dyDescent="0.3">
      <c r="P273" s="236"/>
      <c r="Q273" s="236"/>
    </row>
    <row r="274" spans="16:17" hidden="1" x14ac:dyDescent="0.3">
      <c r="P274" s="236"/>
      <c r="Q274" s="236"/>
    </row>
    <row r="275" spans="16:17" hidden="1" x14ac:dyDescent="0.3">
      <c r="P275" s="236"/>
      <c r="Q275" s="236"/>
    </row>
    <row r="276" spans="16:17" hidden="1" x14ac:dyDescent="0.3">
      <c r="P276" s="236"/>
      <c r="Q276" s="236"/>
    </row>
    <row r="277" spans="16:17" hidden="1" x14ac:dyDescent="0.3">
      <c r="P277" s="236"/>
      <c r="Q277" s="236"/>
    </row>
    <row r="278" spans="16:17" hidden="1" x14ac:dyDescent="0.3">
      <c r="P278" s="236"/>
      <c r="Q278" s="236"/>
    </row>
    <row r="279" spans="16:17" hidden="1" x14ac:dyDescent="0.3">
      <c r="P279" s="236"/>
      <c r="Q279" s="236"/>
    </row>
    <row r="280" spans="16:17" hidden="1" x14ac:dyDescent="0.3">
      <c r="P280" s="236"/>
      <c r="Q280" s="236"/>
    </row>
    <row r="281" spans="16:17" hidden="1" x14ac:dyDescent="0.3">
      <c r="P281" s="236"/>
      <c r="Q281" s="236"/>
    </row>
    <row r="282" spans="16:17" hidden="1" x14ac:dyDescent="0.3">
      <c r="P282" s="236"/>
      <c r="Q282" s="236"/>
    </row>
    <row r="283" spans="16:17" hidden="1" x14ac:dyDescent="0.3">
      <c r="P283" s="236"/>
      <c r="Q283" s="236"/>
    </row>
    <row r="284" spans="16:17" hidden="1" x14ac:dyDescent="0.3">
      <c r="P284" s="236"/>
      <c r="Q284" s="236"/>
    </row>
    <row r="285" spans="16:17" hidden="1" x14ac:dyDescent="0.3">
      <c r="P285" s="236"/>
      <c r="Q285" s="236"/>
    </row>
    <row r="286" spans="16:17" hidden="1" x14ac:dyDescent="0.3">
      <c r="P286" s="236"/>
      <c r="Q286" s="236"/>
    </row>
    <row r="287" spans="16:17" hidden="1" x14ac:dyDescent="0.3">
      <c r="P287" s="236"/>
      <c r="Q287" s="236"/>
    </row>
    <row r="288" spans="16:17" hidden="1" x14ac:dyDescent="0.3">
      <c r="P288" s="236"/>
      <c r="Q288" s="236"/>
    </row>
    <row r="289" spans="16:17" hidden="1" x14ac:dyDescent="0.3">
      <c r="P289" s="236"/>
      <c r="Q289" s="236"/>
    </row>
    <row r="290" spans="16:17" hidden="1" x14ac:dyDescent="0.3">
      <c r="P290" s="236"/>
      <c r="Q290" s="236"/>
    </row>
    <row r="291" spans="16:17" hidden="1" x14ac:dyDescent="0.3">
      <c r="P291" s="236"/>
      <c r="Q291" s="236"/>
    </row>
    <row r="292" spans="16:17" hidden="1" x14ac:dyDescent="0.3">
      <c r="P292" s="236"/>
      <c r="Q292" s="236"/>
    </row>
    <row r="293" spans="16:17" hidden="1" x14ac:dyDescent="0.3">
      <c r="P293" s="236"/>
      <c r="Q293" s="236"/>
    </row>
    <row r="294" spans="16:17" hidden="1" x14ac:dyDescent="0.3">
      <c r="P294" s="236"/>
      <c r="Q294" s="236"/>
    </row>
    <row r="295" spans="16:17" hidden="1" x14ac:dyDescent="0.3">
      <c r="P295" s="236"/>
      <c r="Q295" s="236"/>
    </row>
    <row r="296" spans="16:17" hidden="1" x14ac:dyDescent="0.3">
      <c r="P296" s="236"/>
      <c r="Q296" s="236"/>
    </row>
    <row r="297" spans="16:17" hidden="1" x14ac:dyDescent="0.3">
      <c r="P297" s="236"/>
      <c r="Q297" s="236"/>
    </row>
    <row r="298" spans="16:17" hidden="1" x14ac:dyDescent="0.3">
      <c r="P298" s="236"/>
      <c r="Q298" s="236"/>
    </row>
    <row r="299" spans="16:17" hidden="1" x14ac:dyDescent="0.3">
      <c r="P299" s="236"/>
      <c r="Q299" s="236"/>
    </row>
    <row r="300" spans="16:17" hidden="1" x14ac:dyDescent="0.3">
      <c r="P300" s="236"/>
      <c r="Q300" s="236"/>
    </row>
    <row r="301" spans="16:17" hidden="1" x14ac:dyDescent="0.3">
      <c r="P301" s="236"/>
      <c r="Q301" s="236"/>
    </row>
    <row r="302" spans="16:17" hidden="1" x14ac:dyDescent="0.3">
      <c r="P302" s="236"/>
      <c r="Q302" s="236"/>
    </row>
    <row r="303" spans="16:17" hidden="1" x14ac:dyDescent="0.3">
      <c r="P303" s="236"/>
      <c r="Q303" s="236"/>
    </row>
    <row r="304" spans="16:17" hidden="1" x14ac:dyDescent="0.3">
      <c r="P304" s="236"/>
      <c r="Q304" s="236"/>
    </row>
    <row r="305" spans="16:17" hidden="1" x14ac:dyDescent="0.3">
      <c r="P305" s="236"/>
      <c r="Q305" s="236"/>
    </row>
    <row r="306" spans="16:17" hidden="1" x14ac:dyDescent="0.3">
      <c r="P306" s="236"/>
      <c r="Q306" s="236"/>
    </row>
    <row r="307" spans="16:17" hidden="1" x14ac:dyDescent="0.3">
      <c r="P307" s="236"/>
      <c r="Q307" s="236"/>
    </row>
    <row r="308" spans="16:17" hidden="1" x14ac:dyDescent="0.3">
      <c r="P308" s="236"/>
      <c r="Q308" s="236"/>
    </row>
    <row r="309" spans="16:17" hidden="1" x14ac:dyDescent="0.3">
      <c r="P309" s="236"/>
      <c r="Q309" s="236"/>
    </row>
    <row r="310" spans="16:17" hidden="1" x14ac:dyDescent="0.3">
      <c r="P310" s="236"/>
      <c r="Q310" s="236"/>
    </row>
    <row r="311" spans="16:17" hidden="1" x14ac:dyDescent="0.3">
      <c r="P311" s="236"/>
      <c r="Q311" s="236"/>
    </row>
    <row r="312" spans="16:17" hidden="1" x14ac:dyDescent="0.3">
      <c r="P312" s="236"/>
      <c r="Q312" s="236"/>
    </row>
    <row r="313" spans="16:17" hidden="1" x14ac:dyDescent="0.3">
      <c r="P313" s="236"/>
      <c r="Q313" s="236"/>
    </row>
    <row r="314" spans="16:17" hidden="1" x14ac:dyDescent="0.3">
      <c r="P314" s="236"/>
      <c r="Q314" s="236"/>
    </row>
  </sheetData>
  <autoFilter ref="B21:W314">
    <filterColumn colId="3">
      <filters>
        <filter val="DICIEMBRE"/>
        <filter val="NOVIEMBRE"/>
        <filter val="OCTUBRE"/>
      </filters>
    </filterColumn>
  </autoFilter>
  <mergeCells count="8">
    <mergeCell ref="C1:N4"/>
    <mergeCell ref="O20:W20"/>
    <mergeCell ref="B180:D180"/>
    <mergeCell ref="B18:C19"/>
    <mergeCell ref="B5:C6"/>
    <mergeCell ref="G7:K11"/>
    <mergeCell ref="G13:K17"/>
    <mergeCell ref="B20:N20"/>
  </mergeCells>
  <conditionalFormatting sqref="O108">
    <cfRule type="duplicateValues" dxfId="41" priority="58"/>
  </conditionalFormatting>
  <conditionalFormatting sqref="O109">
    <cfRule type="duplicateValues" dxfId="40" priority="57"/>
  </conditionalFormatting>
  <conditionalFormatting sqref="O112">
    <cfRule type="duplicateValues" dxfId="39" priority="56"/>
  </conditionalFormatting>
  <conditionalFormatting sqref="O118">
    <cfRule type="duplicateValues" dxfId="38" priority="55"/>
  </conditionalFormatting>
  <conditionalFormatting sqref="P46">
    <cfRule type="duplicateValues" dxfId="37" priority="47"/>
  </conditionalFormatting>
  <conditionalFormatting sqref="O46">
    <cfRule type="duplicateValues" dxfId="36" priority="48"/>
  </conditionalFormatting>
  <conditionalFormatting sqref="P167">
    <cfRule type="duplicateValues" dxfId="35" priority="45"/>
  </conditionalFormatting>
  <conditionalFormatting sqref="O167">
    <cfRule type="duplicateValues" dxfId="34" priority="46"/>
  </conditionalFormatting>
  <conditionalFormatting sqref="P292:P314 P282 P181:P254">
    <cfRule type="duplicateValues" dxfId="33" priority="44"/>
  </conditionalFormatting>
  <conditionalFormatting sqref="P255:P265">
    <cfRule type="duplicateValues" dxfId="32" priority="43"/>
  </conditionalFormatting>
  <conditionalFormatting sqref="P266:P281">
    <cfRule type="duplicateValues" dxfId="31" priority="42"/>
  </conditionalFormatting>
  <conditionalFormatting sqref="P283:P290">
    <cfRule type="duplicateValues" dxfId="30" priority="41"/>
  </conditionalFormatting>
  <conditionalFormatting sqref="P291">
    <cfRule type="duplicateValues" dxfId="29" priority="40"/>
  </conditionalFormatting>
  <conditionalFormatting sqref="P179 P1:P25 P34 P36:P42 P57:P97 P156:P164 P167:P172 P100 P102:P103 P105:P119 P121:P138 P44:P54 P27:P32 P140:P154 P174:P177 P181:P1048576">
    <cfRule type="duplicateValues" dxfId="28" priority="39"/>
  </conditionalFormatting>
  <conditionalFormatting sqref="P33">
    <cfRule type="duplicateValues" dxfId="27" priority="37"/>
  </conditionalFormatting>
  <conditionalFormatting sqref="O33">
    <cfRule type="duplicateValues" dxfId="26" priority="38"/>
  </conditionalFormatting>
  <conditionalFormatting sqref="P35">
    <cfRule type="duplicateValues" dxfId="25" priority="35"/>
  </conditionalFormatting>
  <conditionalFormatting sqref="O35">
    <cfRule type="duplicateValues" dxfId="24" priority="36"/>
  </conditionalFormatting>
  <conditionalFormatting sqref="P55">
    <cfRule type="duplicateValues" dxfId="23" priority="32"/>
  </conditionalFormatting>
  <conditionalFormatting sqref="P56">
    <cfRule type="duplicateValues" dxfId="22" priority="29"/>
  </conditionalFormatting>
  <conditionalFormatting sqref="O178">
    <cfRule type="duplicateValues" dxfId="21" priority="28"/>
  </conditionalFormatting>
  <conditionalFormatting sqref="P178">
    <cfRule type="duplicateValues" dxfId="20" priority="26"/>
  </conditionalFormatting>
  <conditionalFormatting sqref="P155">
    <cfRule type="duplicateValues" dxfId="19" priority="23"/>
  </conditionalFormatting>
  <conditionalFormatting sqref="P166">
    <cfRule type="duplicateValues" dxfId="18" priority="19"/>
  </conditionalFormatting>
  <conditionalFormatting sqref="O166">
    <cfRule type="duplicateValues" dxfId="17" priority="20"/>
  </conditionalFormatting>
  <conditionalFormatting sqref="P166">
    <cfRule type="duplicateValues" dxfId="16" priority="18"/>
  </conditionalFormatting>
  <conditionalFormatting sqref="P165">
    <cfRule type="duplicateValues" dxfId="15" priority="16"/>
  </conditionalFormatting>
  <conditionalFormatting sqref="O165">
    <cfRule type="duplicateValues" dxfId="14" priority="17"/>
  </conditionalFormatting>
  <conditionalFormatting sqref="P98">
    <cfRule type="duplicateValues" dxfId="13" priority="13"/>
  </conditionalFormatting>
  <conditionalFormatting sqref="P99">
    <cfRule type="duplicateValues" dxfId="12" priority="10"/>
  </conditionalFormatting>
  <conditionalFormatting sqref="P101">
    <cfRule type="duplicateValues" dxfId="11" priority="7"/>
  </conditionalFormatting>
  <conditionalFormatting sqref="P104">
    <cfRule type="duplicateValues" dxfId="10" priority="5"/>
  </conditionalFormatting>
  <conditionalFormatting sqref="O104">
    <cfRule type="duplicateValues" dxfId="9" priority="6"/>
  </conditionalFormatting>
  <conditionalFormatting sqref="P120">
    <cfRule type="duplicateValues" dxfId="8" priority="3"/>
  </conditionalFormatting>
  <conditionalFormatting sqref="O120">
    <cfRule type="duplicateValues" dxfId="7" priority="4"/>
  </conditionalFormatting>
  <conditionalFormatting sqref="P43">
    <cfRule type="duplicateValues" dxfId="6" priority="1"/>
  </conditionalFormatting>
  <conditionalFormatting sqref="O43">
    <cfRule type="duplicateValues" dxfId="5" priority="2"/>
  </conditionalFormatting>
  <hyperlinks>
    <hyperlink ref="N44" r:id="rId1"/>
    <hyperlink ref="N37" r:id="rId2"/>
    <hyperlink ref="N23" r:id="rId3"/>
    <hyperlink ref="N52" r:id="rId4" display="lgordillo@fiduprevisora.com.co"/>
    <hyperlink ref="N51" r:id="rId5"/>
    <hyperlink ref="N175" r:id="rId6"/>
    <hyperlink ref="N177" r:id="rId7"/>
    <hyperlink ref="N179" r:id="rId8"/>
    <hyperlink ref="N176" r:id="rId9"/>
    <hyperlink ref="N67" r:id="rId10"/>
    <hyperlink ref="N68" r:id="rId11"/>
    <hyperlink ref="N69" r:id="rId12"/>
    <hyperlink ref="N70" r:id="rId13"/>
    <hyperlink ref="N71" r:id="rId14"/>
    <hyperlink ref="N78" r:id="rId15"/>
    <hyperlink ref="N80" r:id="rId16"/>
    <hyperlink ref="N151" r:id="rId17"/>
    <hyperlink ref="N152" r:id="rId18"/>
    <hyperlink ref="N153" r:id="rId19"/>
    <hyperlink ref="N155" r:id="rId20"/>
    <hyperlink ref="N156" r:id="rId21"/>
    <hyperlink ref="N160" r:id="rId22"/>
    <hyperlink ref="N161" r:id="rId23"/>
    <hyperlink ref="N154" r:id="rId24"/>
    <hyperlink ref="N157" r:id="rId25"/>
    <hyperlink ref="N171" r:id="rId26"/>
    <hyperlink ref="N53" r:id="rId27"/>
    <hyperlink ref="N54" r:id="rId28" display="lgordillo@fiduprevisora.com.co"/>
    <hyperlink ref="N159" r:id="rId29"/>
    <hyperlink ref="N163" r:id="rId30"/>
    <hyperlink ref="N164" r:id="rId31"/>
    <hyperlink ref="N158" r:id="rId32"/>
    <hyperlink ref="N162" r:id="rId33"/>
    <hyperlink ref="N170" r:id="rId34"/>
    <hyperlink ref="N172" r:id="rId35"/>
    <hyperlink ref="N174" r:id="rId36"/>
    <hyperlink ref="N173" r:id="rId37"/>
    <hyperlink ref="N26" r:id="rId38"/>
    <hyperlink ref="N27:N30" r:id="rId39" display="lpgarzon@fiduprevisora.com.co"/>
    <hyperlink ref="N29" r:id="rId40"/>
    <hyperlink ref="N79" r:id="rId41"/>
    <hyperlink ref="N55" r:id="rId42" display="lgordillo@fiduprevisora.com.co"/>
    <hyperlink ref="N56" r:id="rId43"/>
    <hyperlink ref="N178" r:id="rId44"/>
    <hyperlink ref="N43" r:id="rId45"/>
  </hyperlinks>
  <pageMargins left="0.70866141732283472" right="0.70866141732283472" top="0.74803149606299213" bottom="0.74803149606299213" header="0.31496062992125984" footer="0.31496062992125984"/>
  <pageSetup paperSize="9" scale="34" fitToHeight="0" orientation="landscape" r:id="rId46"/>
  <headerFooter>
    <oddFooter>&amp;LVERSIÓN 1 &amp;RFR-GAD-01-036</oddFooter>
  </headerFooter>
  <rowBreaks count="5" manualBreakCount="5">
    <brk id="39" min="1" max="13" man="1"/>
    <brk id="69" min="1" max="13" man="1"/>
    <brk id="95" min="1" max="13" man="1"/>
    <brk id="128" min="1" max="13" man="1"/>
    <brk id="161" min="1" max="13" man="1"/>
  </rowBreaks>
  <drawing r:id="rId47"/>
  <legacyDrawing r:id="rId4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16"/>
  <sheetViews>
    <sheetView topLeftCell="B1" workbookViewId="0">
      <selection activeCell="A4" sqref="A4:G16"/>
    </sheetView>
  </sheetViews>
  <sheetFormatPr baseColWidth="10" defaultRowHeight="15" x14ac:dyDescent="0.25"/>
  <cols>
    <col min="1" max="1" width="70.28515625" customWidth="1"/>
    <col min="2" max="2" width="23.42578125" bestFit="1" customWidth="1"/>
    <col min="3" max="3" width="19.7109375" bestFit="1" customWidth="1"/>
    <col min="4" max="4" width="20.5703125" bestFit="1" customWidth="1"/>
    <col min="5" max="5" width="17.28515625" bestFit="1" customWidth="1"/>
    <col min="6" max="6" width="5.42578125" bestFit="1" customWidth="1"/>
    <col min="7" max="8" width="12.5703125" bestFit="1" customWidth="1"/>
  </cols>
  <sheetData>
    <row r="3" spans="1:7" x14ac:dyDescent="0.25">
      <c r="A3" s="225" t="s">
        <v>866</v>
      </c>
      <c r="B3" s="225" t="s">
        <v>867</v>
      </c>
    </row>
    <row r="4" spans="1:7" x14ac:dyDescent="0.25">
      <c r="A4" s="225" t="s">
        <v>864</v>
      </c>
      <c r="B4" t="s">
        <v>858</v>
      </c>
      <c r="C4" t="s">
        <v>860</v>
      </c>
      <c r="D4" t="s">
        <v>859</v>
      </c>
      <c r="E4" t="s">
        <v>862</v>
      </c>
      <c r="F4" t="s">
        <v>861</v>
      </c>
      <c r="G4" t="s">
        <v>865</v>
      </c>
    </row>
    <row r="5" spans="1:7" x14ac:dyDescent="0.25">
      <c r="A5" s="226" t="s">
        <v>832</v>
      </c>
      <c r="B5" s="228"/>
      <c r="C5" s="228"/>
      <c r="D5" s="228">
        <v>1</v>
      </c>
      <c r="E5" s="228"/>
      <c r="F5" s="228"/>
      <c r="G5" s="228">
        <v>1</v>
      </c>
    </row>
    <row r="6" spans="1:7" x14ac:dyDescent="0.25">
      <c r="A6" s="226" t="s">
        <v>835</v>
      </c>
      <c r="B6" s="228">
        <v>6</v>
      </c>
      <c r="C6" s="228">
        <v>1</v>
      </c>
      <c r="D6" s="228"/>
      <c r="E6" s="228"/>
      <c r="F6" s="228"/>
      <c r="G6" s="228">
        <v>7</v>
      </c>
    </row>
    <row r="7" spans="1:7" x14ac:dyDescent="0.25">
      <c r="A7" s="226" t="s">
        <v>855</v>
      </c>
      <c r="B7" s="228">
        <v>2</v>
      </c>
      <c r="C7" s="228"/>
      <c r="D7" s="228"/>
      <c r="E7" s="228">
        <v>4</v>
      </c>
      <c r="F7" s="228"/>
      <c r="G7" s="228">
        <v>6</v>
      </c>
    </row>
    <row r="8" spans="1:7" x14ac:dyDescent="0.25">
      <c r="A8" s="226" t="s">
        <v>822</v>
      </c>
      <c r="B8" s="228">
        <v>43</v>
      </c>
      <c r="C8" s="228">
        <v>8</v>
      </c>
      <c r="D8" s="228">
        <v>6</v>
      </c>
      <c r="E8" s="228">
        <v>25</v>
      </c>
      <c r="F8" s="228">
        <v>10</v>
      </c>
      <c r="G8" s="228">
        <v>92</v>
      </c>
    </row>
    <row r="9" spans="1:7" x14ac:dyDescent="0.25">
      <c r="A9" s="226" t="s">
        <v>824</v>
      </c>
      <c r="B9" s="228">
        <v>1</v>
      </c>
      <c r="C9" s="228"/>
      <c r="D9" s="228"/>
      <c r="E9" s="228"/>
      <c r="F9" s="228"/>
      <c r="G9" s="228">
        <v>1</v>
      </c>
    </row>
    <row r="10" spans="1:7" x14ac:dyDescent="0.25">
      <c r="A10" s="226" t="s">
        <v>863</v>
      </c>
      <c r="B10" s="228">
        <v>1</v>
      </c>
      <c r="C10" s="228"/>
      <c r="D10" s="228"/>
      <c r="E10" s="228">
        <v>1</v>
      </c>
      <c r="F10" s="228"/>
      <c r="G10" s="228">
        <v>2</v>
      </c>
    </row>
    <row r="11" spans="1:7" x14ac:dyDescent="0.25">
      <c r="A11" s="226" t="s">
        <v>842</v>
      </c>
      <c r="B11" s="228">
        <v>6</v>
      </c>
      <c r="C11" s="228"/>
      <c r="D11" s="228"/>
      <c r="E11" s="228"/>
      <c r="F11" s="228"/>
      <c r="G11" s="228">
        <v>6</v>
      </c>
    </row>
    <row r="12" spans="1:7" x14ac:dyDescent="0.25">
      <c r="A12" s="226" t="s">
        <v>820</v>
      </c>
      <c r="B12" s="228">
        <v>19</v>
      </c>
      <c r="C12" s="228">
        <v>2</v>
      </c>
      <c r="D12" s="228">
        <v>1</v>
      </c>
      <c r="E12" s="228">
        <v>2</v>
      </c>
      <c r="F12" s="228"/>
      <c r="G12" s="228">
        <v>24</v>
      </c>
    </row>
    <row r="13" spans="1:7" x14ac:dyDescent="0.25">
      <c r="A13" s="226" t="s">
        <v>839</v>
      </c>
      <c r="B13" s="228">
        <v>1</v>
      </c>
      <c r="C13" s="228"/>
      <c r="D13" s="228">
        <v>2</v>
      </c>
      <c r="E13" s="228">
        <v>1</v>
      </c>
      <c r="F13" s="228">
        <v>1</v>
      </c>
      <c r="G13" s="228">
        <v>5</v>
      </c>
    </row>
    <row r="14" spans="1:7" x14ac:dyDescent="0.25">
      <c r="A14" s="226" t="s">
        <v>826</v>
      </c>
      <c r="B14" s="228">
        <v>13</v>
      </c>
      <c r="C14" s="228"/>
      <c r="D14" s="228"/>
      <c r="E14" s="228"/>
      <c r="F14" s="228"/>
      <c r="G14" s="228">
        <v>13</v>
      </c>
    </row>
    <row r="15" spans="1:7" x14ac:dyDescent="0.25">
      <c r="A15" s="226" t="s">
        <v>818</v>
      </c>
      <c r="B15" s="228">
        <v>11</v>
      </c>
      <c r="C15" s="228">
        <v>1</v>
      </c>
      <c r="D15" s="228">
        <v>1</v>
      </c>
      <c r="E15" s="228"/>
      <c r="F15" s="228"/>
      <c r="G15" s="228">
        <v>13</v>
      </c>
    </row>
    <row r="16" spans="1:7" x14ac:dyDescent="0.25">
      <c r="A16" s="226" t="s">
        <v>865</v>
      </c>
      <c r="B16" s="228">
        <v>103</v>
      </c>
      <c r="C16" s="228">
        <v>12</v>
      </c>
      <c r="D16" s="228">
        <v>11</v>
      </c>
      <c r="E16" s="228">
        <v>33</v>
      </c>
      <c r="F16" s="228">
        <v>11</v>
      </c>
      <c r="G16" s="228">
        <v>170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B1:E171"/>
  <sheetViews>
    <sheetView topLeftCell="B1" workbookViewId="0">
      <selection activeCell="E2" sqref="E2:E136"/>
    </sheetView>
  </sheetViews>
  <sheetFormatPr baseColWidth="10" defaultRowHeight="15" x14ac:dyDescent="0.25"/>
  <cols>
    <col min="2" max="2" width="17" customWidth="1"/>
    <col min="3" max="3" width="20.5703125" customWidth="1"/>
    <col min="4" max="4" width="46.28515625" customWidth="1"/>
    <col min="5" max="5" width="24.85546875" customWidth="1"/>
  </cols>
  <sheetData>
    <row r="1" spans="2:5" ht="30" x14ac:dyDescent="0.25">
      <c r="B1" s="220" t="s">
        <v>812</v>
      </c>
      <c r="C1" s="220" t="s">
        <v>857</v>
      </c>
      <c r="D1" s="220" t="s">
        <v>815</v>
      </c>
      <c r="E1" s="220" t="s">
        <v>816</v>
      </c>
    </row>
    <row r="2" spans="2:5" ht="60" x14ac:dyDescent="0.25">
      <c r="B2" s="208" t="s">
        <v>196</v>
      </c>
      <c r="C2" s="209" t="s">
        <v>858</v>
      </c>
      <c r="D2" s="209" t="s">
        <v>817</v>
      </c>
      <c r="E2" s="209" t="s">
        <v>818</v>
      </c>
    </row>
    <row r="3" spans="2:5" ht="45" hidden="1" x14ac:dyDescent="0.25">
      <c r="B3" s="208" t="s">
        <v>464</v>
      </c>
      <c r="C3" s="209" t="s">
        <v>858</v>
      </c>
      <c r="D3" s="209" t="s">
        <v>819</v>
      </c>
      <c r="E3" s="209" t="s">
        <v>820</v>
      </c>
    </row>
    <row r="4" spans="2:5" ht="45" hidden="1" x14ac:dyDescent="0.25">
      <c r="B4" s="208" t="s">
        <v>726</v>
      </c>
      <c r="C4" s="209" t="s">
        <v>858</v>
      </c>
      <c r="D4" s="209" t="s">
        <v>821</v>
      </c>
      <c r="E4" s="209" t="s">
        <v>822</v>
      </c>
    </row>
    <row r="5" spans="2:5" ht="45" hidden="1" x14ac:dyDescent="0.25">
      <c r="B5" s="208" t="s">
        <v>727</v>
      </c>
      <c r="C5" s="209" t="s">
        <v>858</v>
      </c>
      <c r="D5" s="209" t="s">
        <v>821</v>
      </c>
      <c r="E5" s="209" t="s">
        <v>822</v>
      </c>
    </row>
    <row r="6" spans="2:5" ht="45" hidden="1" x14ac:dyDescent="0.25">
      <c r="B6" s="208" t="s">
        <v>728</v>
      </c>
      <c r="C6" s="209" t="s">
        <v>858</v>
      </c>
      <c r="D6" s="209" t="s">
        <v>821</v>
      </c>
      <c r="E6" s="209" t="s">
        <v>822</v>
      </c>
    </row>
    <row r="7" spans="2:5" ht="45" hidden="1" x14ac:dyDescent="0.25">
      <c r="B7" s="208" t="s">
        <v>729</v>
      </c>
      <c r="C7" s="209" t="s">
        <v>858</v>
      </c>
      <c r="D7" s="209" t="s">
        <v>821</v>
      </c>
      <c r="E7" s="209" t="s">
        <v>822</v>
      </c>
    </row>
    <row r="8" spans="2:5" ht="45" hidden="1" x14ac:dyDescent="0.25">
      <c r="B8" s="208" t="s">
        <v>730</v>
      </c>
      <c r="C8" s="209" t="s">
        <v>858</v>
      </c>
      <c r="D8" s="209" t="s">
        <v>821</v>
      </c>
      <c r="E8" s="209" t="s">
        <v>822</v>
      </c>
    </row>
    <row r="9" spans="2:5" ht="30" hidden="1" x14ac:dyDescent="0.25">
      <c r="B9" s="208" t="s">
        <v>731</v>
      </c>
      <c r="C9" s="209" t="s">
        <v>858</v>
      </c>
      <c r="D9" s="209" t="s">
        <v>823</v>
      </c>
      <c r="E9" s="209" t="s">
        <v>824</v>
      </c>
    </row>
    <row r="10" spans="2:5" ht="45" hidden="1" x14ac:dyDescent="0.25">
      <c r="B10" s="208" t="s">
        <v>732</v>
      </c>
      <c r="C10" s="209" t="s">
        <v>858</v>
      </c>
      <c r="D10" s="209" t="s">
        <v>821</v>
      </c>
      <c r="E10" s="209" t="s">
        <v>822</v>
      </c>
    </row>
    <row r="11" spans="2:5" ht="30" hidden="1" x14ac:dyDescent="0.25">
      <c r="B11" s="208" t="s">
        <v>733</v>
      </c>
      <c r="C11" s="209" t="s">
        <v>858</v>
      </c>
      <c r="D11" s="209" t="s">
        <v>825</v>
      </c>
      <c r="E11" s="209" t="s">
        <v>826</v>
      </c>
    </row>
    <row r="12" spans="2:5" ht="45" hidden="1" x14ac:dyDescent="0.25">
      <c r="B12" s="208" t="s">
        <v>462</v>
      </c>
      <c r="C12" s="209" t="s">
        <v>858</v>
      </c>
      <c r="D12" s="209" t="s">
        <v>827</v>
      </c>
      <c r="E12" s="209" t="s">
        <v>820</v>
      </c>
    </row>
    <row r="13" spans="2:5" ht="45" hidden="1" x14ac:dyDescent="0.25">
      <c r="B13" s="208" t="s">
        <v>734</v>
      </c>
      <c r="C13" s="209" t="s">
        <v>858</v>
      </c>
      <c r="D13" s="209" t="s">
        <v>828</v>
      </c>
      <c r="E13" s="209" t="s">
        <v>822</v>
      </c>
    </row>
    <row r="14" spans="2:5" ht="30" hidden="1" x14ac:dyDescent="0.25">
      <c r="B14" s="208" t="s">
        <v>735</v>
      </c>
      <c r="C14" s="209" t="s">
        <v>858</v>
      </c>
      <c r="D14" s="209" t="s">
        <v>825</v>
      </c>
      <c r="E14" s="209" t="s">
        <v>826</v>
      </c>
    </row>
    <row r="15" spans="2:5" ht="30" x14ac:dyDescent="0.25">
      <c r="B15" s="208" t="s">
        <v>736</v>
      </c>
      <c r="C15" s="209" t="s">
        <v>858</v>
      </c>
      <c r="D15" s="209" t="s">
        <v>829</v>
      </c>
      <c r="E15" s="209" t="s">
        <v>818</v>
      </c>
    </row>
    <row r="16" spans="2:5" ht="30" hidden="1" x14ac:dyDescent="0.25">
      <c r="B16" s="208" t="s">
        <v>737</v>
      </c>
      <c r="C16" s="209" t="s">
        <v>858</v>
      </c>
      <c r="D16" s="209" t="s">
        <v>830</v>
      </c>
      <c r="E16" s="209" t="s">
        <v>826</v>
      </c>
    </row>
    <row r="17" spans="2:5" ht="45" hidden="1" x14ac:dyDescent="0.25">
      <c r="B17" s="208" t="s">
        <v>738</v>
      </c>
      <c r="C17" s="209" t="s">
        <v>858</v>
      </c>
      <c r="D17" s="209" t="s">
        <v>821</v>
      </c>
      <c r="E17" s="209" t="s">
        <v>822</v>
      </c>
    </row>
    <row r="18" spans="2:5" hidden="1" x14ac:dyDescent="0.25">
      <c r="B18" s="208" t="s">
        <v>739</v>
      </c>
      <c r="C18" s="209" t="s">
        <v>859</v>
      </c>
      <c r="D18" s="209" t="s">
        <v>831</v>
      </c>
      <c r="E18" s="209" t="s">
        <v>832</v>
      </c>
    </row>
    <row r="19" spans="2:5" ht="45" hidden="1" x14ac:dyDescent="0.25">
      <c r="B19" s="208" t="s">
        <v>460</v>
      </c>
      <c r="C19" s="209" t="s">
        <v>860</v>
      </c>
      <c r="D19" s="209" t="s">
        <v>827</v>
      </c>
      <c r="E19" s="209" t="s">
        <v>820</v>
      </c>
    </row>
    <row r="20" spans="2:5" ht="45" hidden="1" x14ac:dyDescent="0.25">
      <c r="B20" s="208" t="s">
        <v>740</v>
      </c>
      <c r="C20" s="209" t="s">
        <v>858</v>
      </c>
      <c r="D20" s="209" t="s">
        <v>821</v>
      </c>
      <c r="E20" s="209" t="s">
        <v>822</v>
      </c>
    </row>
    <row r="21" spans="2:5" ht="45" hidden="1" x14ac:dyDescent="0.25">
      <c r="B21" s="208" t="s">
        <v>741</v>
      </c>
      <c r="C21" s="209" t="s">
        <v>858</v>
      </c>
      <c r="D21" s="209" t="s">
        <v>821</v>
      </c>
      <c r="E21" s="209" t="s">
        <v>822</v>
      </c>
    </row>
    <row r="22" spans="2:5" ht="45" hidden="1" x14ac:dyDescent="0.25">
      <c r="B22" s="208" t="s">
        <v>742</v>
      </c>
      <c r="C22" s="209" t="s">
        <v>858</v>
      </c>
      <c r="D22" s="209" t="s">
        <v>821</v>
      </c>
      <c r="E22" s="209" t="s">
        <v>822</v>
      </c>
    </row>
    <row r="23" spans="2:5" ht="45" hidden="1" x14ac:dyDescent="0.25">
      <c r="B23" s="208" t="s">
        <v>743</v>
      </c>
      <c r="C23" s="209" t="s">
        <v>858</v>
      </c>
      <c r="D23" s="209" t="s">
        <v>821</v>
      </c>
      <c r="E23" s="209" t="s">
        <v>822</v>
      </c>
    </row>
    <row r="24" spans="2:5" ht="45" hidden="1" x14ac:dyDescent="0.25">
      <c r="B24" s="208" t="s">
        <v>445</v>
      </c>
      <c r="C24" s="209" t="s">
        <v>858</v>
      </c>
      <c r="D24" s="209" t="s">
        <v>827</v>
      </c>
      <c r="E24" s="209" t="s">
        <v>820</v>
      </c>
    </row>
    <row r="25" spans="2:5" ht="45" hidden="1" x14ac:dyDescent="0.25">
      <c r="B25" s="208" t="s">
        <v>439</v>
      </c>
      <c r="C25" s="209" t="s">
        <v>858</v>
      </c>
      <c r="D25" s="209" t="s">
        <v>833</v>
      </c>
      <c r="E25" s="209" t="s">
        <v>820</v>
      </c>
    </row>
    <row r="26" spans="2:5" ht="45" hidden="1" x14ac:dyDescent="0.25">
      <c r="B26" s="221" t="s">
        <v>484</v>
      </c>
      <c r="C26" s="223" t="s">
        <v>858</v>
      </c>
      <c r="D26" s="209" t="s">
        <v>819</v>
      </c>
      <c r="E26" s="209" t="s">
        <v>820</v>
      </c>
    </row>
    <row r="27" spans="2:5" ht="30" hidden="1" x14ac:dyDescent="0.25">
      <c r="B27" s="208" t="s">
        <v>134</v>
      </c>
      <c r="C27" s="223" t="s">
        <v>858</v>
      </c>
      <c r="D27" s="209" t="s">
        <v>830</v>
      </c>
      <c r="E27" s="209" t="s">
        <v>826</v>
      </c>
    </row>
    <row r="28" spans="2:5" ht="30" hidden="1" x14ac:dyDescent="0.25">
      <c r="B28" s="208" t="s">
        <v>744</v>
      </c>
      <c r="C28" s="209" t="s">
        <v>858</v>
      </c>
      <c r="D28" s="209" t="s">
        <v>834</v>
      </c>
      <c r="E28" s="209" t="s">
        <v>835</v>
      </c>
    </row>
    <row r="29" spans="2:5" ht="45" hidden="1" x14ac:dyDescent="0.25">
      <c r="B29" s="208" t="s">
        <v>256</v>
      </c>
      <c r="C29" s="209" t="s">
        <v>860</v>
      </c>
      <c r="D29" s="209" t="s">
        <v>828</v>
      </c>
      <c r="E29" s="209" t="s">
        <v>822</v>
      </c>
    </row>
    <row r="30" spans="2:5" ht="45" hidden="1" x14ac:dyDescent="0.25">
      <c r="B30" s="208" t="s">
        <v>451</v>
      </c>
      <c r="C30" s="209" t="s">
        <v>858</v>
      </c>
      <c r="D30" s="209" t="s">
        <v>819</v>
      </c>
      <c r="E30" s="209" t="s">
        <v>820</v>
      </c>
    </row>
    <row r="31" spans="2:5" ht="45" hidden="1" x14ac:dyDescent="0.25">
      <c r="B31" s="221" t="s">
        <v>486</v>
      </c>
      <c r="C31" s="223" t="s">
        <v>858</v>
      </c>
      <c r="D31" s="209" t="s">
        <v>827</v>
      </c>
      <c r="E31" s="209" t="s">
        <v>820</v>
      </c>
    </row>
    <row r="32" spans="2:5" ht="45" hidden="1" x14ac:dyDescent="0.25">
      <c r="B32" s="208" t="s">
        <v>813</v>
      </c>
      <c r="C32" s="209" t="s">
        <v>858</v>
      </c>
      <c r="D32" s="209" t="s">
        <v>821</v>
      </c>
      <c r="E32" s="209" t="s">
        <v>822</v>
      </c>
    </row>
    <row r="33" spans="2:5" ht="45" hidden="1" x14ac:dyDescent="0.25">
      <c r="B33" s="221" t="s">
        <v>489</v>
      </c>
      <c r="C33" s="223" t="s">
        <v>858</v>
      </c>
      <c r="D33" s="209" t="s">
        <v>836</v>
      </c>
      <c r="E33" s="209" t="s">
        <v>820</v>
      </c>
    </row>
    <row r="34" spans="2:5" ht="45" hidden="1" x14ac:dyDescent="0.25">
      <c r="B34" s="208" t="s">
        <v>273</v>
      </c>
      <c r="C34" s="209" t="s">
        <v>859</v>
      </c>
      <c r="D34" s="209" t="s">
        <v>828</v>
      </c>
      <c r="E34" s="209" t="s">
        <v>822</v>
      </c>
    </row>
    <row r="35" spans="2:5" ht="45" hidden="1" x14ac:dyDescent="0.25">
      <c r="B35" s="221" t="s">
        <v>493</v>
      </c>
      <c r="C35" s="223" t="s">
        <v>858</v>
      </c>
      <c r="D35" s="209" t="s">
        <v>819</v>
      </c>
      <c r="E35" s="209" t="s">
        <v>820</v>
      </c>
    </row>
    <row r="36" spans="2:5" ht="45" hidden="1" x14ac:dyDescent="0.25">
      <c r="B36" s="208" t="s">
        <v>369</v>
      </c>
      <c r="C36" s="209" t="s">
        <v>858</v>
      </c>
      <c r="D36" s="209" t="s">
        <v>821</v>
      </c>
      <c r="E36" s="209" t="s">
        <v>822</v>
      </c>
    </row>
    <row r="37" spans="2:5" ht="45" hidden="1" x14ac:dyDescent="0.25">
      <c r="B37" s="208" t="s">
        <v>429</v>
      </c>
      <c r="C37" s="209" t="s">
        <v>858</v>
      </c>
      <c r="D37" s="209" t="s">
        <v>827</v>
      </c>
      <c r="E37" s="209" t="s">
        <v>820</v>
      </c>
    </row>
    <row r="38" spans="2:5" ht="45" hidden="1" x14ac:dyDescent="0.25">
      <c r="B38" s="208" t="s">
        <v>373</v>
      </c>
      <c r="C38" s="209" t="s">
        <v>858</v>
      </c>
      <c r="D38" s="209" t="s">
        <v>821</v>
      </c>
      <c r="E38" s="209" t="s">
        <v>822</v>
      </c>
    </row>
    <row r="39" spans="2:5" ht="45" hidden="1" x14ac:dyDescent="0.25">
      <c r="B39" s="208" t="s">
        <v>814</v>
      </c>
      <c r="C39" s="209" t="s">
        <v>858</v>
      </c>
      <c r="D39" s="209" t="s">
        <v>828</v>
      </c>
      <c r="E39" s="209" t="s">
        <v>822</v>
      </c>
    </row>
    <row r="40" spans="2:5" ht="30" x14ac:dyDescent="0.25">
      <c r="B40" s="208" t="s">
        <v>745</v>
      </c>
      <c r="C40" s="209" t="s">
        <v>858</v>
      </c>
      <c r="D40" s="209" t="s">
        <v>837</v>
      </c>
      <c r="E40" s="209" t="s">
        <v>818</v>
      </c>
    </row>
    <row r="41" spans="2:5" ht="45" hidden="1" x14ac:dyDescent="0.25">
      <c r="B41" s="208" t="s">
        <v>746</v>
      </c>
      <c r="C41" s="209" t="s">
        <v>860</v>
      </c>
      <c r="D41" s="209" t="s">
        <v>821</v>
      </c>
      <c r="E41" s="209" t="s">
        <v>822</v>
      </c>
    </row>
    <row r="42" spans="2:5" ht="45" hidden="1" x14ac:dyDescent="0.25">
      <c r="B42" s="208" t="s">
        <v>363</v>
      </c>
      <c r="C42" s="209" t="s">
        <v>858</v>
      </c>
      <c r="D42" s="209" t="s">
        <v>821</v>
      </c>
      <c r="E42" s="209" t="s">
        <v>822</v>
      </c>
    </row>
    <row r="43" spans="2:5" ht="45" hidden="1" x14ac:dyDescent="0.25">
      <c r="B43" s="208" t="s">
        <v>747</v>
      </c>
      <c r="C43" s="209" t="s">
        <v>858</v>
      </c>
      <c r="D43" s="209" t="s">
        <v>821</v>
      </c>
      <c r="E43" s="209" t="s">
        <v>822</v>
      </c>
    </row>
    <row r="44" spans="2:5" ht="45" hidden="1" x14ac:dyDescent="0.25">
      <c r="B44" s="208" t="s">
        <v>748</v>
      </c>
      <c r="C44" s="209" t="s">
        <v>860</v>
      </c>
      <c r="D44" s="209" t="s">
        <v>821</v>
      </c>
      <c r="E44" s="209" t="s">
        <v>822</v>
      </c>
    </row>
    <row r="45" spans="2:5" hidden="1" x14ac:dyDescent="0.25">
      <c r="B45" s="208" t="s">
        <v>749</v>
      </c>
      <c r="C45" s="209" t="s">
        <v>860</v>
      </c>
      <c r="D45" s="209" t="s">
        <v>834</v>
      </c>
      <c r="E45" s="209" t="s">
        <v>835</v>
      </c>
    </row>
    <row r="46" spans="2:5" ht="60" hidden="1" x14ac:dyDescent="0.25">
      <c r="B46" s="208" t="s">
        <v>504</v>
      </c>
      <c r="C46" s="209" t="s">
        <v>861</v>
      </c>
      <c r="D46" s="209" t="s">
        <v>838</v>
      </c>
      <c r="E46" s="209" t="s">
        <v>839</v>
      </c>
    </row>
    <row r="47" spans="2:5" ht="30" x14ac:dyDescent="0.25">
      <c r="B47" s="208" t="s">
        <v>175</v>
      </c>
      <c r="C47" s="209" t="s">
        <v>859</v>
      </c>
      <c r="D47" s="209" t="s">
        <v>840</v>
      </c>
      <c r="E47" s="209" t="s">
        <v>818</v>
      </c>
    </row>
    <row r="48" spans="2:5" ht="30" hidden="1" x14ac:dyDescent="0.25">
      <c r="B48" s="208" t="s">
        <v>750</v>
      </c>
      <c r="C48" s="209" t="s">
        <v>858</v>
      </c>
      <c r="D48" s="209" t="s">
        <v>841</v>
      </c>
      <c r="E48" s="209" t="s">
        <v>842</v>
      </c>
    </row>
    <row r="49" spans="2:5" ht="45" hidden="1" x14ac:dyDescent="0.25">
      <c r="B49" s="208" t="s">
        <v>467</v>
      </c>
      <c r="C49" s="209" t="s">
        <v>858</v>
      </c>
      <c r="D49" s="209" t="s">
        <v>843</v>
      </c>
      <c r="E49" s="209" t="s">
        <v>820</v>
      </c>
    </row>
    <row r="50" spans="2:5" ht="45" hidden="1" x14ac:dyDescent="0.25">
      <c r="B50" s="208" t="s">
        <v>456</v>
      </c>
      <c r="C50" s="209" t="s">
        <v>858</v>
      </c>
      <c r="D50" s="209" t="s">
        <v>844</v>
      </c>
      <c r="E50" s="209" t="s">
        <v>820</v>
      </c>
    </row>
    <row r="51" spans="2:5" ht="45" hidden="1" x14ac:dyDescent="0.25">
      <c r="B51" s="208" t="s">
        <v>751</v>
      </c>
      <c r="C51" s="209" t="s">
        <v>860</v>
      </c>
      <c r="D51" s="209" t="s">
        <v>821</v>
      </c>
      <c r="E51" s="209" t="s">
        <v>822</v>
      </c>
    </row>
    <row r="52" spans="2:5" ht="45" hidden="1" x14ac:dyDescent="0.25">
      <c r="B52" s="208" t="s">
        <v>752</v>
      </c>
      <c r="C52" s="209" t="s">
        <v>860</v>
      </c>
      <c r="D52" s="209" t="s">
        <v>821</v>
      </c>
      <c r="E52" s="209" t="s">
        <v>822</v>
      </c>
    </row>
    <row r="53" spans="2:5" ht="45" hidden="1" x14ac:dyDescent="0.25">
      <c r="B53" s="208" t="s">
        <v>332</v>
      </c>
      <c r="C53" s="209" t="s">
        <v>858</v>
      </c>
      <c r="D53" s="209" t="s">
        <v>821</v>
      </c>
      <c r="E53" s="209" t="s">
        <v>822</v>
      </c>
    </row>
    <row r="54" spans="2:5" ht="60" hidden="1" x14ac:dyDescent="0.25">
      <c r="B54" s="208" t="s">
        <v>753</v>
      </c>
      <c r="C54" s="209" t="s">
        <v>858</v>
      </c>
      <c r="D54" s="209" t="s">
        <v>838</v>
      </c>
      <c r="E54" s="209" t="s">
        <v>839</v>
      </c>
    </row>
    <row r="55" spans="2:5" ht="45" hidden="1" x14ac:dyDescent="0.25">
      <c r="B55" s="208" t="s">
        <v>376</v>
      </c>
      <c r="C55" s="209" t="s">
        <v>858</v>
      </c>
      <c r="D55" s="209" t="s">
        <v>821</v>
      </c>
      <c r="E55" s="209" t="s">
        <v>822</v>
      </c>
    </row>
    <row r="56" spans="2:5" ht="45" hidden="1" x14ac:dyDescent="0.25">
      <c r="B56" s="208" t="s">
        <v>261</v>
      </c>
      <c r="C56" s="209" t="s">
        <v>859</v>
      </c>
      <c r="D56" s="209" t="s">
        <v>828</v>
      </c>
      <c r="E56" s="209" t="s">
        <v>822</v>
      </c>
    </row>
    <row r="57" spans="2:5" ht="45" hidden="1" x14ac:dyDescent="0.25">
      <c r="B57" s="208" t="s">
        <v>338</v>
      </c>
      <c r="C57" s="209" t="s">
        <v>858</v>
      </c>
      <c r="D57" s="209" t="s">
        <v>821</v>
      </c>
      <c r="E57" s="209" t="s">
        <v>822</v>
      </c>
    </row>
    <row r="58" spans="2:5" ht="45" hidden="1" x14ac:dyDescent="0.25">
      <c r="B58" s="208" t="s">
        <v>341</v>
      </c>
      <c r="C58" s="209" t="s">
        <v>858</v>
      </c>
      <c r="D58" s="209" t="s">
        <v>821</v>
      </c>
      <c r="E58" s="209" t="s">
        <v>822</v>
      </c>
    </row>
    <row r="59" spans="2:5" ht="45" hidden="1" x14ac:dyDescent="0.25">
      <c r="B59" s="208" t="s">
        <v>335</v>
      </c>
      <c r="C59" s="209" t="s">
        <v>858</v>
      </c>
      <c r="D59" s="209" t="s">
        <v>821</v>
      </c>
      <c r="E59" s="209" t="s">
        <v>822</v>
      </c>
    </row>
    <row r="60" spans="2:5" ht="30" hidden="1" x14ac:dyDescent="0.25">
      <c r="B60" s="208" t="s">
        <v>754</v>
      </c>
      <c r="C60" s="209" t="s">
        <v>858</v>
      </c>
      <c r="D60" s="209" t="s">
        <v>834</v>
      </c>
      <c r="E60" s="209" t="s">
        <v>835</v>
      </c>
    </row>
    <row r="61" spans="2:5" ht="45" hidden="1" x14ac:dyDescent="0.25">
      <c r="B61" s="208" t="s">
        <v>344</v>
      </c>
      <c r="C61" s="209" t="s">
        <v>858</v>
      </c>
      <c r="D61" s="209" t="s">
        <v>821</v>
      </c>
      <c r="E61" s="209" t="s">
        <v>822</v>
      </c>
    </row>
    <row r="62" spans="2:5" ht="45" hidden="1" x14ac:dyDescent="0.25">
      <c r="B62" s="208" t="s">
        <v>269</v>
      </c>
      <c r="C62" s="209" t="s">
        <v>859</v>
      </c>
      <c r="D62" s="209" t="s">
        <v>828</v>
      </c>
      <c r="E62" s="209" t="s">
        <v>822</v>
      </c>
    </row>
    <row r="63" spans="2:5" ht="45" hidden="1" x14ac:dyDescent="0.25">
      <c r="B63" s="208" t="s">
        <v>434</v>
      </c>
      <c r="C63" s="209" t="s">
        <v>859</v>
      </c>
      <c r="D63" s="209" t="s">
        <v>827</v>
      </c>
      <c r="E63" s="209" t="s">
        <v>820</v>
      </c>
    </row>
    <row r="64" spans="2:5" ht="45" hidden="1" x14ac:dyDescent="0.25">
      <c r="B64" s="208" t="s">
        <v>755</v>
      </c>
      <c r="C64" s="209" t="s">
        <v>860</v>
      </c>
      <c r="D64" s="209" t="s">
        <v>821</v>
      </c>
      <c r="E64" s="209" t="s">
        <v>822</v>
      </c>
    </row>
    <row r="65" spans="2:5" ht="45" hidden="1" x14ac:dyDescent="0.25">
      <c r="B65" s="208" t="s">
        <v>469</v>
      </c>
      <c r="C65" s="209" t="s">
        <v>858</v>
      </c>
      <c r="D65" s="209" t="s">
        <v>845</v>
      </c>
      <c r="E65" s="209" t="s">
        <v>820</v>
      </c>
    </row>
    <row r="66" spans="2:5" ht="60" hidden="1" x14ac:dyDescent="0.25">
      <c r="B66" s="208" t="s">
        <v>756</v>
      </c>
      <c r="C66" s="209" t="s">
        <v>859</v>
      </c>
      <c r="D66" s="209" t="s">
        <v>838</v>
      </c>
      <c r="E66" s="209" t="s">
        <v>839</v>
      </c>
    </row>
    <row r="67" spans="2:5" ht="45" hidden="1" x14ac:dyDescent="0.25">
      <c r="B67" s="208" t="s">
        <v>329</v>
      </c>
      <c r="C67" s="209" t="s">
        <v>858</v>
      </c>
      <c r="D67" s="209" t="s">
        <v>821</v>
      </c>
      <c r="E67" s="209" t="s">
        <v>822</v>
      </c>
    </row>
    <row r="68" spans="2:5" ht="45" hidden="1" x14ac:dyDescent="0.25">
      <c r="B68" s="208" t="s">
        <v>757</v>
      </c>
      <c r="C68" s="209" t="s">
        <v>858</v>
      </c>
      <c r="D68" s="209" t="s">
        <v>821</v>
      </c>
      <c r="E68" s="209" t="s">
        <v>822</v>
      </c>
    </row>
    <row r="69" spans="2:5" ht="45" hidden="1" x14ac:dyDescent="0.25">
      <c r="B69" s="208" t="s">
        <v>293</v>
      </c>
      <c r="C69" s="209" t="s">
        <v>859</v>
      </c>
      <c r="D69" s="209" t="s">
        <v>828</v>
      </c>
      <c r="E69" s="209" t="s">
        <v>822</v>
      </c>
    </row>
    <row r="70" spans="2:5" ht="45" hidden="1" x14ac:dyDescent="0.25">
      <c r="B70" s="208" t="s">
        <v>349</v>
      </c>
      <c r="C70" s="209" t="s">
        <v>858</v>
      </c>
      <c r="D70" s="209" t="s">
        <v>821</v>
      </c>
      <c r="E70" s="209" t="s">
        <v>822</v>
      </c>
    </row>
    <row r="71" spans="2:5" ht="45" hidden="1" x14ac:dyDescent="0.25">
      <c r="B71" s="208" t="s">
        <v>352</v>
      </c>
      <c r="C71" s="209" t="s">
        <v>858</v>
      </c>
      <c r="D71" s="209" t="s">
        <v>821</v>
      </c>
      <c r="E71" s="209" t="s">
        <v>822</v>
      </c>
    </row>
    <row r="72" spans="2:5" ht="30" x14ac:dyDescent="0.25">
      <c r="B72" s="208" t="s">
        <v>758</v>
      </c>
      <c r="C72" s="209" t="s">
        <v>858</v>
      </c>
      <c r="D72" s="209" t="s">
        <v>837</v>
      </c>
      <c r="E72" s="209" t="s">
        <v>818</v>
      </c>
    </row>
    <row r="73" spans="2:5" ht="30" x14ac:dyDescent="0.25">
      <c r="B73" s="208" t="s">
        <v>216</v>
      </c>
      <c r="C73" s="209" t="s">
        <v>858</v>
      </c>
      <c r="D73" s="209" t="s">
        <v>837</v>
      </c>
      <c r="E73" s="209" t="s">
        <v>818</v>
      </c>
    </row>
    <row r="74" spans="2:5" ht="45" hidden="1" x14ac:dyDescent="0.25">
      <c r="B74" s="208" t="s">
        <v>321</v>
      </c>
      <c r="C74" s="209" t="s">
        <v>858</v>
      </c>
      <c r="D74" s="209" t="s">
        <v>821</v>
      </c>
      <c r="E74" s="209" t="s">
        <v>822</v>
      </c>
    </row>
    <row r="75" spans="2:5" ht="45" hidden="1" x14ac:dyDescent="0.25">
      <c r="B75" s="208" t="s">
        <v>246</v>
      </c>
      <c r="C75" s="209" t="s">
        <v>860</v>
      </c>
      <c r="D75" s="209" t="s">
        <v>846</v>
      </c>
      <c r="E75" s="209" t="s">
        <v>822</v>
      </c>
    </row>
    <row r="76" spans="2:5" ht="30" hidden="1" x14ac:dyDescent="0.25">
      <c r="B76" s="208" t="s">
        <v>759</v>
      </c>
      <c r="C76" s="209" t="s">
        <v>858</v>
      </c>
      <c r="D76" s="209" t="s">
        <v>847</v>
      </c>
      <c r="E76" s="209" t="s">
        <v>855</v>
      </c>
    </row>
    <row r="77" spans="2:5" ht="30" hidden="1" x14ac:dyDescent="0.25">
      <c r="B77" s="208" t="s">
        <v>117</v>
      </c>
      <c r="C77" s="209" t="s">
        <v>858</v>
      </c>
      <c r="D77" s="209" t="s">
        <v>834</v>
      </c>
      <c r="E77" s="209" t="s">
        <v>835</v>
      </c>
    </row>
    <row r="78" spans="2:5" ht="45" hidden="1" x14ac:dyDescent="0.25">
      <c r="B78" s="208" t="s">
        <v>760</v>
      </c>
      <c r="C78" s="209" t="s">
        <v>858</v>
      </c>
      <c r="D78" s="209" t="s">
        <v>821</v>
      </c>
      <c r="E78" s="209" t="s">
        <v>822</v>
      </c>
    </row>
    <row r="79" spans="2:5" ht="45" hidden="1" x14ac:dyDescent="0.25">
      <c r="B79" s="208" t="s">
        <v>761</v>
      </c>
      <c r="C79" s="209" t="s">
        <v>859</v>
      </c>
      <c r="D79" s="209" t="s">
        <v>821</v>
      </c>
      <c r="E79" s="209" t="s">
        <v>822</v>
      </c>
    </row>
    <row r="80" spans="2:5" ht="45" hidden="1" x14ac:dyDescent="0.25">
      <c r="B80" s="208" t="s">
        <v>642</v>
      </c>
      <c r="C80" s="209" t="s">
        <v>858</v>
      </c>
      <c r="D80" s="209" t="s">
        <v>821</v>
      </c>
      <c r="E80" s="209" t="s">
        <v>822</v>
      </c>
    </row>
    <row r="81" spans="2:5" ht="45" hidden="1" x14ac:dyDescent="0.25">
      <c r="B81" s="208" t="s">
        <v>762</v>
      </c>
      <c r="C81" s="209" t="s">
        <v>858</v>
      </c>
      <c r="D81" s="209" t="s">
        <v>821</v>
      </c>
      <c r="E81" s="209" t="s">
        <v>822</v>
      </c>
    </row>
    <row r="82" spans="2:5" ht="45" hidden="1" x14ac:dyDescent="0.25">
      <c r="B82" s="208" t="s">
        <v>284</v>
      </c>
      <c r="C82" s="209" t="s">
        <v>858</v>
      </c>
      <c r="D82" s="209" t="s">
        <v>828</v>
      </c>
      <c r="E82" s="209" t="s">
        <v>822</v>
      </c>
    </row>
    <row r="83" spans="2:5" ht="45" hidden="1" x14ac:dyDescent="0.25">
      <c r="B83" s="208" t="s">
        <v>763</v>
      </c>
      <c r="C83" s="209" t="s">
        <v>860</v>
      </c>
      <c r="D83" s="209" t="s">
        <v>827</v>
      </c>
      <c r="E83" s="209" t="s">
        <v>820</v>
      </c>
    </row>
    <row r="84" spans="2:5" ht="30" hidden="1" x14ac:dyDescent="0.25">
      <c r="B84" s="208" t="s">
        <v>764</v>
      </c>
      <c r="C84" s="209" t="s">
        <v>858</v>
      </c>
      <c r="D84" s="209" t="s">
        <v>834</v>
      </c>
      <c r="E84" s="209" t="s">
        <v>835</v>
      </c>
    </row>
    <row r="85" spans="2:5" ht="30" hidden="1" x14ac:dyDescent="0.25">
      <c r="B85" s="208" t="s">
        <v>696</v>
      </c>
      <c r="C85" s="209" t="s">
        <v>858</v>
      </c>
      <c r="D85" s="209" t="s">
        <v>825</v>
      </c>
      <c r="E85" s="209" t="s">
        <v>826</v>
      </c>
    </row>
    <row r="86" spans="2:5" ht="45" hidden="1" x14ac:dyDescent="0.25">
      <c r="B86" s="208" t="s">
        <v>765</v>
      </c>
      <c r="C86" s="209" t="s">
        <v>858</v>
      </c>
      <c r="D86" s="209" t="s">
        <v>819</v>
      </c>
      <c r="E86" s="209" t="s">
        <v>820</v>
      </c>
    </row>
    <row r="87" spans="2:5" ht="30" x14ac:dyDescent="0.25">
      <c r="B87" s="208" t="s">
        <v>766</v>
      </c>
      <c r="C87" s="209" t="s">
        <v>858</v>
      </c>
      <c r="D87" s="209" t="s">
        <v>848</v>
      </c>
      <c r="E87" s="209" t="s">
        <v>818</v>
      </c>
    </row>
    <row r="88" spans="2:5" ht="45" hidden="1" x14ac:dyDescent="0.25">
      <c r="B88" s="222" t="s">
        <v>767</v>
      </c>
      <c r="C88" s="224" t="s">
        <v>858</v>
      </c>
      <c r="D88" s="209" t="s">
        <v>819</v>
      </c>
      <c r="E88" s="209" t="s">
        <v>820</v>
      </c>
    </row>
    <row r="89" spans="2:5" ht="45" hidden="1" x14ac:dyDescent="0.25">
      <c r="B89" s="222" t="s">
        <v>768</v>
      </c>
      <c r="C89" s="224" t="s">
        <v>858</v>
      </c>
      <c r="D89" s="209" t="s">
        <v>821</v>
      </c>
      <c r="E89" s="209" t="s">
        <v>822</v>
      </c>
    </row>
    <row r="90" spans="2:5" ht="45" hidden="1" x14ac:dyDescent="0.25">
      <c r="B90" s="208" t="s">
        <v>769</v>
      </c>
      <c r="C90" s="209" t="s">
        <v>860</v>
      </c>
      <c r="D90" s="209" t="s">
        <v>821</v>
      </c>
      <c r="E90" s="209" t="s">
        <v>822</v>
      </c>
    </row>
    <row r="91" spans="2:5" ht="30" hidden="1" x14ac:dyDescent="0.25">
      <c r="B91" s="208" t="s">
        <v>770</v>
      </c>
      <c r="C91" s="209" t="s">
        <v>858</v>
      </c>
      <c r="D91" s="209" t="s">
        <v>825</v>
      </c>
      <c r="E91" s="209" t="s">
        <v>826</v>
      </c>
    </row>
    <row r="92" spans="2:5" ht="30" hidden="1" x14ac:dyDescent="0.25">
      <c r="B92" s="208" t="s">
        <v>771</v>
      </c>
      <c r="C92" s="209" t="s">
        <v>858</v>
      </c>
      <c r="D92" s="209" t="s">
        <v>834</v>
      </c>
      <c r="E92" s="209" t="s">
        <v>835</v>
      </c>
    </row>
    <row r="93" spans="2:5" ht="45" hidden="1" x14ac:dyDescent="0.25">
      <c r="B93" s="208" t="s">
        <v>646</v>
      </c>
      <c r="C93" s="209" t="s">
        <v>858</v>
      </c>
      <c r="D93" s="209" t="s">
        <v>821</v>
      </c>
      <c r="E93" s="209" t="s">
        <v>822</v>
      </c>
    </row>
    <row r="94" spans="2:5" ht="45" hidden="1" x14ac:dyDescent="0.25">
      <c r="B94" s="208" t="s">
        <v>772</v>
      </c>
      <c r="C94" s="209" t="s">
        <v>858</v>
      </c>
      <c r="D94" s="209" t="s">
        <v>821</v>
      </c>
      <c r="E94" s="209" t="s">
        <v>822</v>
      </c>
    </row>
    <row r="95" spans="2:5" ht="30" hidden="1" x14ac:dyDescent="0.25">
      <c r="B95" s="208" t="s">
        <v>693</v>
      </c>
      <c r="C95" s="209" t="s">
        <v>858</v>
      </c>
      <c r="D95" s="209" t="s">
        <v>825</v>
      </c>
      <c r="E95" s="209" t="s">
        <v>826</v>
      </c>
    </row>
    <row r="96" spans="2:5" ht="45" hidden="1" x14ac:dyDescent="0.25">
      <c r="B96" s="208" t="s">
        <v>643</v>
      </c>
      <c r="C96" s="209" t="s">
        <v>858</v>
      </c>
      <c r="D96" s="209" t="s">
        <v>821</v>
      </c>
      <c r="E96" s="209" t="s">
        <v>822</v>
      </c>
    </row>
    <row r="97" spans="2:5" ht="45" hidden="1" x14ac:dyDescent="0.25">
      <c r="B97" s="208" t="s">
        <v>773</v>
      </c>
      <c r="C97" s="209" t="s">
        <v>858</v>
      </c>
      <c r="D97" s="209" t="s">
        <v>821</v>
      </c>
      <c r="E97" s="209" t="s">
        <v>822</v>
      </c>
    </row>
    <row r="98" spans="2:5" ht="45" hidden="1" x14ac:dyDescent="0.25">
      <c r="B98" s="208" t="s">
        <v>648</v>
      </c>
      <c r="C98" s="209" t="s">
        <v>858</v>
      </c>
      <c r="D98" s="209" t="s">
        <v>821</v>
      </c>
      <c r="E98" s="209" t="s">
        <v>822</v>
      </c>
    </row>
    <row r="99" spans="2:5" ht="45" hidden="1" x14ac:dyDescent="0.25">
      <c r="B99" s="208" t="s">
        <v>774</v>
      </c>
      <c r="C99" s="209" t="s">
        <v>858</v>
      </c>
      <c r="D99" s="209" t="s">
        <v>821</v>
      </c>
      <c r="E99" s="209" t="s">
        <v>822</v>
      </c>
    </row>
    <row r="100" spans="2:5" ht="45" hidden="1" x14ac:dyDescent="0.25">
      <c r="B100" s="208" t="s">
        <v>775</v>
      </c>
      <c r="C100" s="209" t="s">
        <v>858</v>
      </c>
      <c r="D100" s="209" t="s">
        <v>821</v>
      </c>
      <c r="E100" s="209" t="s">
        <v>822</v>
      </c>
    </row>
    <row r="101" spans="2:5" ht="45" x14ac:dyDescent="0.25">
      <c r="B101" s="208" t="s">
        <v>776</v>
      </c>
      <c r="C101" s="209" t="s">
        <v>860</v>
      </c>
      <c r="D101" s="209" t="s">
        <v>849</v>
      </c>
      <c r="E101" s="209" t="s">
        <v>818</v>
      </c>
    </row>
    <row r="102" spans="2:5" ht="30" hidden="1" x14ac:dyDescent="0.25">
      <c r="B102" s="208" t="s">
        <v>719</v>
      </c>
      <c r="C102" s="209" t="s">
        <v>858</v>
      </c>
      <c r="D102" s="209" t="s">
        <v>830</v>
      </c>
      <c r="E102" s="209" t="s">
        <v>826</v>
      </c>
    </row>
    <row r="103" spans="2:5" ht="45" hidden="1" x14ac:dyDescent="0.25">
      <c r="B103" s="208" t="s">
        <v>777</v>
      </c>
      <c r="C103" s="209" t="s">
        <v>858</v>
      </c>
      <c r="D103" s="209" t="s">
        <v>821</v>
      </c>
      <c r="E103" s="209" t="s">
        <v>822</v>
      </c>
    </row>
    <row r="104" spans="2:5" ht="45" hidden="1" x14ac:dyDescent="0.25">
      <c r="B104" s="208" t="s">
        <v>778</v>
      </c>
      <c r="C104" s="209" t="s">
        <v>858</v>
      </c>
      <c r="D104" s="209" t="s">
        <v>828</v>
      </c>
      <c r="E104" s="209" t="s">
        <v>822</v>
      </c>
    </row>
    <row r="105" spans="2:5" ht="45" hidden="1" x14ac:dyDescent="0.25">
      <c r="B105" s="208" t="s">
        <v>779</v>
      </c>
      <c r="C105" s="209" t="s">
        <v>859</v>
      </c>
      <c r="D105" s="209" t="s">
        <v>821</v>
      </c>
      <c r="E105" s="209" t="s">
        <v>822</v>
      </c>
    </row>
    <row r="106" spans="2:5" ht="45" hidden="1" x14ac:dyDescent="0.25">
      <c r="B106" s="208" t="s">
        <v>316</v>
      </c>
      <c r="C106" s="209" t="s">
        <v>861</v>
      </c>
      <c r="D106" s="209" t="s">
        <v>821</v>
      </c>
      <c r="E106" s="209" t="s">
        <v>822</v>
      </c>
    </row>
    <row r="107" spans="2:5" ht="45" hidden="1" x14ac:dyDescent="0.25">
      <c r="B107" s="208" t="s">
        <v>676</v>
      </c>
      <c r="C107" s="209" t="s">
        <v>861</v>
      </c>
      <c r="D107" s="209" t="s">
        <v>821</v>
      </c>
      <c r="E107" s="209" t="s">
        <v>822</v>
      </c>
    </row>
    <row r="108" spans="2:5" ht="45" hidden="1" x14ac:dyDescent="0.25">
      <c r="B108" s="208" t="s">
        <v>672</v>
      </c>
      <c r="C108" s="209" t="s">
        <v>861</v>
      </c>
      <c r="D108" s="209" t="s">
        <v>821</v>
      </c>
      <c r="E108" s="209" t="s">
        <v>822</v>
      </c>
    </row>
    <row r="109" spans="2:5" ht="45" hidden="1" x14ac:dyDescent="0.25">
      <c r="B109" s="208" t="s">
        <v>677</v>
      </c>
      <c r="C109" s="209" t="s">
        <v>861</v>
      </c>
      <c r="D109" s="209" t="s">
        <v>821</v>
      </c>
      <c r="E109" s="209" t="s">
        <v>822</v>
      </c>
    </row>
    <row r="110" spans="2:5" ht="45" hidden="1" x14ac:dyDescent="0.25">
      <c r="B110" s="208" t="s">
        <v>670</v>
      </c>
      <c r="C110" s="209" t="s">
        <v>861</v>
      </c>
      <c r="D110" s="209" t="s">
        <v>821</v>
      </c>
      <c r="E110" s="209" t="s">
        <v>822</v>
      </c>
    </row>
    <row r="111" spans="2:5" ht="45" hidden="1" x14ac:dyDescent="0.25">
      <c r="B111" s="208" t="s">
        <v>673</v>
      </c>
      <c r="C111" s="209" t="s">
        <v>861</v>
      </c>
      <c r="D111" s="209" t="s">
        <v>821</v>
      </c>
      <c r="E111" s="209" t="s">
        <v>822</v>
      </c>
    </row>
    <row r="112" spans="2:5" ht="45" hidden="1" x14ac:dyDescent="0.25">
      <c r="B112" s="208" t="s">
        <v>674</v>
      </c>
      <c r="C112" s="209" t="s">
        <v>861</v>
      </c>
      <c r="D112" s="209" t="s">
        <v>821</v>
      </c>
      <c r="E112" s="209" t="s">
        <v>822</v>
      </c>
    </row>
    <row r="113" spans="2:5" ht="45" hidden="1" x14ac:dyDescent="0.25">
      <c r="B113" s="208" t="s">
        <v>679</v>
      </c>
      <c r="C113" s="209" t="s">
        <v>861</v>
      </c>
      <c r="D113" s="209" t="s">
        <v>821</v>
      </c>
      <c r="E113" s="209" t="s">
        <v>822</v>
      </c>
    </row>
    <row r="114" spans="2:5" ht="45" hidden="1" x14ac:dyDescent="0.25">
      <c r="B114" s="208" t="s">
        <v>675</v>
      </c>
      <c r="C114" s="209" t="s">
        <v>861</v>
      </c>
      <c r="D114" s="209" t="s">
        <v>821</v>
      </c>
      <c r="E114" s="209" t="s">
        <v>822</v>
      </c>
    </row>
    <row r="115" spans="2:5" ht="45" hidden="1" x14ac:dyDescent="0.25">
      <c r="B115" s="208" t="s">
        <v>678</v>
      </c>
      <c r="C115" s="209" t="s">
        <v>861</v>
      </c>
      <c r="D115" s="209" t="s">
        <v>821</v>
      </c>
      <c r="E115" s="209" t="s">
        <v>822</v>
      </c>
    </row>
    <row r="116" spans="2:5" ht="30" x14ac:dyDescent="0.25">
      <c r="B116" s="208" t="s">
        <v>780</v>
      </c>
      <c r="C116" s="209" t="s">
        <v>858</v>
      </c>
      <c r="D116" s="209" t="s">
        <v>837</v>
      </c>
      <c r="E116" s="209" t="s">
        <v>818</v>
      </c>
    </row>
    <row r="117" spans="2:5" ht="45" hidden="1" x14ac:dyDescent="0.25">
      <c r="B117" s="208" t="s">
        <v>449</v>
      </c>
      <c r="C117" s="209" t="s">
        <v>858</v>
      </c>
      <c r="D117" s="209" t="s">
        <v>833</v>
      </c>
      <c r="E117" s="209" t="s">
        <v>820</v>
      </c>
    </row>
    <row r="118" spans="2:5" ht="30" x14ac:dyDescent="0.25">
      <c r="B118" s="208" t="s">
        <v>781</v>
      </c>
      <c r="C118" s="209" t="s">
        <v>858</v>
      </c>
      <c r="D118" s="209" t="s">
        <v>848</v>
      </c>
      <c r="E118" s="209" t="s">
        <v>818</v>
      </c>
    </row>
    <row r="119" spans="2:5" ht="30" x14ac:dyDescent="0.25">
      <c r="B119" s="208" t="s">
        <v>782</v>
      </c>
      <c r="C119" s="209" t="s">
        <v>858</v>
      </c>
      <c r="D119" s="209" t="s">
        <v>829</v>
      </c>
      <c r="E119" s="209" t="s">
        <v>818</v>
      </c>
    </row>
    <row r="120" spans="2:5" ht="30" hidden="1" x14ac:dyDescent="0.25">
      <c r="B120" s="208" t="s">
        <v>230</v>
      </c>
      <c r="C120" s="209" t="s">
        <v>858</v>
      </c>
      <c r="D120" s="209" t="s">
        <v>825</v>
      </c>
      <c r="E120" s="209" t="s">
        <v>826</v>
      </c>
    </row>
    <row r="121" spans="2:5" ht="60" hidden="1" x14ac:dyDescent="0.25">
      <c r="B121" s="208" t="s">
        <v>783</v>
      </c>
      <c r="C121" s="209" t="s">
        <v>859</v>
      </c>
      <c r="D121" s="209" t="s">
        <v>850</v>
      </c>
      <c r="E121" s="209" t="s">
        <v>839</v>
      </c>
    </row>
    <row r="122" spans="2:5" ht="30" hidden="1" x14ac:dyDescent="0.25">
      <c r="B122" s="208" t="s">
        <v>144</v>
      </c>
      <c r="C122" s="209" t="s">
        <v>858</v>
      </c>
      <c r="D122" s="209" t="s">
        <v>851</v>
      </c>
      <c r="E122" s="209" t="s">
        <v>842</v>
      </c>
    </row>
    <row r="123" spans="2:5" ht="30" x14ac:dyDescent="0.25">
      <c r="B123" s="208" t="s">
        <v>784</v>
      </c>
      <c r="C123" s="209" t="s">
        <v>858</v>
      </c>
      <c r="D123" s="209" t="s">
        <v>848</v>
      </c>
      <c r="E123" s="209" t="s">
        <v>818</v>
      </c>
    </row>
    <row r="124" spans="2:5" ht="30" hidden="1" x14ac:dyDescent="0.25">
      <c r="B124" s="208" t="s">
        <v>785</v>
      </c>
      <c r="C124" s="209" t="s">
        <v>858</v>
      </c>
      <c r="D124" s="209" t="s">
        <v>852</v>
      </c>
      <c r="E124" s="209" t="s">
        <v>842</v>
      </c>
    </row>
    <row r="125" spans="2:5" ht="30" hidden="1" x14ac:dyDescent="0.25">
      <c r="B125" s="208" t="s">
        <v>56</v>
      </c>
      <c r="C125" s="209" t="s">
        <v>858</v>
      </c>
      <c r="D125" s="209" t="s">
        <v>853</v>
      </c>
      <c r="E125" s="209" t="s">
        <v>863</v>
      </c>
    </row>
    <row r="126" spans="2:5" ht="30" hidden="1" x14ac:dyDescent="0.25">
      <c r="B126" s="208" t="s">
        <v>226</v>
      </c>
      <c r="C126" s="209" t="s">
        <v>858</v>
      </c>
      <c r="D126" s="209" t="s">
        <v>825</v>
      </c>
      <c r="E126" s="209" t="s">
        <v>826</v>
      </c>
    </row>
    <row r="127" spans="2:5" ht="30" hidden="1" x14ac:dyDescent="0.25">
      <c r="B127" s="208" t="s">
        <v>786</v>
      </c>
      <c r="C127" s="209" t="s">
        <v>858</v>
      </c>
      <c r="D127" s="209" t="s">
        <v>851</v>
      </c>
      <c r="E127" s="209" t="s">
        <v>842</v>
      </c>
    </row>
    <row r="128" spans="2:5" ht="30" hidden="1" x14ac:dyDescent="0.25">
      <c r="B128" s="208" t="s">
        <v>787</v>
      </c>
      <c r="C128" s="209" t="s">
        <v>858</v>
      </c>
      <c r="D128" s="209" t="s">
        <v>851</v>
      </c>
      <c r="E128" s="209" t="s">
        <v>842</v>
      </c>
    </row>
    <row r="129" spans="2:5" ht="30" hidden="1" x14ac:dyDescent="0.25">
      <c r="B129" s="208" t="s">
        <v>111</v>
      </c>
      <c r="C129" s="209" t="s">
        <v>858</v>
      </c>
      <c r="D129" s="209" t="s">
        <v>834</v>
      </c>
      <c r="E129" s="209" t="s">
        <v>835</v>
      </c>
    </row>
    <row r="130" spans="2:5" ht="30" hidden="1" x14ac:dyDescent="0.25">
      <c r="B130" s="208" t="s">
        <v>788</v>
      </c>
      <c r="C130" s="209" t="s">
        <v>858</v>
      </c>
      <c r="D130" s="209" t="s">
        <v>854</v>
      </c>
      <c r="E130" s="209" t="s">
        <v>855</v>
      </c>
    </row>
    <row r="131" spans="2:5" ht="45" hidden="1" x14ac:dyDescent="0.25">
      <c r="B131" s="208" t="s">
        <v>481</v>
      </c>
      <c r="C131" s="209" t="s">
        <v>858</v>
      </c>
      <c r="D131" s="209" t="s">
        <v>819</v>
      </c>
      <c r="E131" s="209" t="s">
        <v>820</v>
      </c>
    </row>
    <row r="132" spans="2:5" ht="45" hidden="1" x14ac:dyDescent="0.25">
      <c r="B132" s="208" t="s">
        <v>479</v>
      </c>
      <c r="C132" s="209" t="s">
        <v>858</v>
      </c>
      <c r="D132" s="209" t="s">
        <v>819</v>
      </c>
      <c r="E132" s="209" t="s">
        <v>820</v>
      </c>
    </row>
    <row r="133" spans="2:5" ht="45" hidden="1" x14ac:dyDescent="0.25">
      <c r="B133" s="208" t="s">
        <v>724</v>
      </c>
      <c r="C133" s="209" t="s">
        <v>858</v>
      </c>
      <c r="D133" s="209" t="s">
        <v>819</v>
      </c>
      <c r="E133" s="209" t="s">
        <v>820</v>
      </c>
    </row>
    <row r="134" spans="2:5" ht="30" hidden="1" x14ac:dyDescent="0.25">
      <c r="B134" s="208" t="s">
        <v>691</v>
      </c>
      <c r="C134" s="209" t="s">
        <v>858</v>
      </c>
      <c r="D134" s="209" t="s">
        <v>825</v>
      </c>
      <c r="E134" s="209" t="s">
        <v>826</v>
      </c>
    </row>
    <row r="135" spans="2:5" ht="30" hidden="1" x14ac:dyDescent="0.25">
      <c r="B135" s="208" t="s">
        <v>689</v>
      </c>
      <c r="C135" s="209" t="s">
        <v>858</v>
      </c>
      <c r="D135" s="209" t="s">
        <v>825</v>
      </c>
      <c r="E135" s="209" t="s">
        <v>826</v>
      </c>
    </row>
    <row r="136" spans="2:5" ht="30" x14ac:dyDescent="0.25">
      <c r="B136" s="208" t="s">
        <v>789</v>
      </c>
      <c r="C136" s="209" t="s">
        <v>858</v>
      </c>
      <c r="D136" s="209" t="s">
        <v>856</v>
      </c>
      <c r="E136" s="209" t="s">
        <v>818</v>
      </c>
    </row>
    <row r="137" spans="2:5" ht="30" hidden="1" x14ac:dyDescent="0.25">
      <c r="B137" s="208" t="s">
        <v>720</v>
      </c>
      <c r="C137" s="209" t="s">
        <v>858</v>
      </c>
      <c r="D137" s="209" t="s">
        <v>830</v>
      </c>
      <c r="E137" s="209" t="s">
        <v>826</v>
      </c>
    </row>
    <row r="138" spans="2:5" ht="30" hidden="1" x14ac:dyDescent="0.25">
      <c r="B138" s="208" t="s">
        <v>723</v>
      </c>
      <c r="C138" s="209" t="s">
        <v>858</v>
      </c>
      <c r="D138" s="209" t="s">
        <v>851</v>
      </c>
      <c r="E138" s="209" t="s">
        <v>842</v>
      </c>
    </row>
    <row r="139" spans="2:5" ht="30" hidden="1" x14ac:dyDescent="0.25">
      <c r="B139" s="208" t="s">
        <v>67</v>
      </c>
      <c r="C139" s="209" t="s">
        <v>862</v>
      </c>
      <c r="D139" s="209" t="s">
        <v>64</v>
      </c>
      <c r="E139" s="209" t="s">
        <v>863</v>
      </c>
    </row>
    <row r="140" spans="2:5" ht="30" hidden="1" x14ac:dyDescent="0.25">
      <c r="B140" s="208" t="s">
        <v>808</v>
      </c>
      <c r="C140" s="209" t="s">
        <v>862</v>
      </c>
      <c r="D140" s="209" t="s">
        <v>92</v>
      </c>
      <c r="E140" s="209" t="s">
        <v>855</v>
      </c>
    </row>
    <row r="141" spans="2:5" ht="30" hidden="1" x14ac:dyDescent="0.25">
      <c r="B141" s="208" t="s">
        <v>100</v>
      </c>
      <c r="C141" s="209" t="s">
        <v>862</v>
      </c>
      <c r="D141" s="209" t="s">
        <v>92</v>
      </c>
      <c r="E141" s="209" t="s">
        <v>855</v>
      </c>
    </row>
    <row r="142" spans="2:5" ht="30" hidden="1" x14ac:dyDescent="0.25">
      <c r="B142" s="208" t="s">
        <v>682</v>
      </c>
      <c r="C142" s="209" t="s">
        <v>862</v>
      </c>
      <c r="D142" s="209" t="s">
        <v>92</v>
      </c>
      <c r="E142" s="209" t="s">
        <v>855</v>
      </c>
    </row>
    <row r="143" spans="2:5" ht="30" hidden="1" x14ac:dyDescent="0.25">
      <c r="B143" s="208" t="s">
        <v>685</v>
      </c>
      <c r="C143" s="209" t="s">
        <v>862</v>
      </c>
      <c r="D143" s="209" t="s">
        <v>92</v>
      </c>
      <c r="E143" s="209" t="s">
        <v>855</v>
      </c>
    </row>
    <row r="144" spans="2:5" ht="45" hidden="1" x14ac:dyDescent="0.25">
      <c r="B144" s="208" t="s">
        <v>265</v>
      </c>
      <c r="C144" s="209" t="s">
        <v>862</v>
      </c>
      <c r="D144" s="209" t="s">
        <v>253</v>
      </c>
      <c r="E144" s="209" t="s">
        <v>822</v>
      </c>
    </row>
    <row r="145" spans="2:5" ht="45" hidden="1" x14ac:dyDescent="0.25">
      <c r="B145" s="208" t="s">
        <v>279</v>
      </c>
      <c r="C145" s="209" t="s">
        <v>862</v>
      </c>
      <c r="D145" s="209" t="s">
        <v>253</v>
      </c>
      <c r="E145" s="209" t="s">
        <v>822</v>
      </c>
    </row>
    <row r="146" spans="2:5" ht="45" hidden="1" x14ac:dyDescent="0.25">
      <c r="B146" s="208" t="s">
        <v>287</v>
      </c>
      <c r="C146" s="209" t="s">
        <v>862</v>
      </c>
      <c r="D146" s="209" t="s">
        <v>253</v>
      </c>
      <c r="E146" s="209" t="s">
        <v>822</v>
      </c>
    </row>
    <row r="147" spans="2:5" ht="45" hidden="1" x14ac:dyDescent="0.25">
      <c r="B147" s="208" t="s">
        <v>708</v>
      </c>
      <c r="C147" s="209" t="s">
        <v>862</v>
      </c>
      <c r="D147" s="209" t="s">
        <v>253</v>
      </c>
      <c r="E147" s="209" t="s">
        <v>822</v>
      </c>
    </row>
    <row r="148" spans="2:5" ht="45" hidden="1" x14ac:dyDescent="0.25">
      <c r="B148" s="208" t="s">
        <v>298</v>
      </c>
      <c r="C148" s="209" t="s">
        <v>862</v>
      </c>
      <c r="D148" s="209" t="s">
        <v>253</v>
      </c>
      <c r="E148" s="209" t="s">
        <v>822</v>
      </c>
    </row>
    <row r="149" spans="2:5" ht="45" hidden="1" x14ac:dyDescent="0.25">
      <c r="B149" s="208" t="s">
        <v>711</v>
      </c>
      <c r="C149" s="209" t="s">
        <v>862</v>
      </c>
      <c r="D149" s="209" t="s">
        <v>253</v>
      </c>
      <c r="E149" s="209" t="s">
        <v>822</v>
      </c>
    </row>
    <row r="150" spans="2:5" ht="45" hidden="1" x14ac:dyDescent="0.25">
      <c r="B150" s="208" t="s">
        <v>314</v>
      </c>
      <c r="C150" s="209" t="s">
        <v>862</v>
      </c>
      <c r="D150" s="209" t="s">
        <v>310</v>
      </c>
      <c r="E150" s="209" t="s">
        <v>822</v>
      </c>
    </row>
    <row r="151" spans="2:5" ht="45" hidden="1" x14ac:dyDescent="0.25">
      <c r="B151" s="208" t="s">
        <v>650</v>
      </c>
      <c r="C151" s="209" t="s">
        <v>862</v>
      </c>
      <c r="D151" s="209" t="s">
        <v>310</v>
      </c>
      <c r="E151" s="209" t="s">
        <v>822</v>
      </c>
    </row>
    <row r="152" spans="2:5" ht="45" hidden="1" x14ac:dyDescent="0.25">
      <c r="B152" s="208" t="s">
        <v>389</v>
      </c>
      <c r="C152" s="209" t="s">
        <v>862</v>
      </c>
      <c r="D152" s="209" t="s">
        <v>310</v>
      </c>
      <c r="E152" s="209" t="s">
        <v>822</v>
      </c>
    </row>
    <row r="153" spans="2:5" ht="45" hidden="1" x14ac:dyDescent="0.25">
      <c r="B153" s="208" t="s">
        <v>394</v>
      </c>
      <c r="C153" s="209" t="s">
        <v>862</v>
      </c>
      <c r="D153" s="209" t="s">
        <v>310</v>
      </c>
      <c r="E153" s="209" t="s">
        <v>822</v>
      </c>
    </row>
    <row r="154" spans="2:5" ht="45" hidden="1" x14ac:dyDescent="0.25">
      <c r="B154" s="208" t="s">
        <v>652</v>
      </c>
      <c r="C154" s="209" t="s">
        <v>862</v>
      </c>
      <c r="D154" s="209" t="s">
        <v>310</v>
      </c>
      <c r="E154" s="209" t="s">
        <v>822</v>
      </c>
    </row>
    <row r="155" spans="2:5" ht="45" hidden="1" x14ac:dyDescent="0.25">
      <c r="B155" s="208" t="s">
        <v>653</v>
      </c>
      <c r="C155" s="209" t="s">
        <v>862</v>
      </c>
      <c r="D155" s="209" t="s">
        <v>310</v>
      </c>
      <c r="E155" s="209" t="s">
        <v>822</v>
      </c>
    </row>
    <row r="156" spans="2:5" ht="45" hidden="1" x14ac:dyDescent="0.25">
      <c r="B156" s="208" t="s">
        <v>654</v>
      </c>
      <c r="C156" s="209" t="s">
        <v>862</v>
      </c>
      <c r="D156" s="209" t="s">
        <v>310</v>
      </c>
      <c r="E156" s="209" t="s">
        <v>822</v>
      </c>
    </row>
    <row r="157" spans="2:5" ht="45" hidden="1" x14ac:dyDescent="0.25">
      <c r="B157" s="208" t="s">
        <v>402</v>
      </c>
      <c r="C157" s="209" t="s">
        <v>862</v>
      </c>
      <c r="D157" s="209" t="s">
        <v>310</v>
      </c>
      <c r="E157" s="209" t="s">
        <v>822</v>
      </c>
    </row>
    <row r="158" spans="2:5" ht="45" hidden="1" x14ac:dyDescent="0.25">
      <c r="B158" s="208" t="s">
        <v>404</v>
      </c>
      <c r="C158" s="209" t="s">
        <v>862</v>
      </c>
      <c r="D158" s="209" t="s">
        <v>310</v>
      </c>
      <c r="E158" s="209" t="s">
        <v>822</v>
      </c>
    </row>
    <row r="159" spans="2:5" ht="45" hidden="1" x14ac:dyDescent="0.25">
      <c r="B159" s="208" t="s">
        <v>406</v>
      </c>
      <c r="C159" s="209" t="s">
        <v>862</v>
      </c>
      <c r="D159" s="209" t="s">
        <v>310</v>
      </c>
      <c r="E159" s="209" t="s">
        <v>822</v>
      </c>
    </row>
    <row r="160" spans="2:5" ht="45" hidden="1" x14ac:dyDescent="0.25">
      <c r="B160" s="208" t="s">
        <v>408</v>
      </c>
      <c r="C160" s="209" t="s">
        <v>862</v>
      </c>
      <c r="D160" s="209" t="s">
        <v>310</v>
      </c>
      <c r="E160" s="209" t="s">
        <v>822</v>
      </c>
    </row>
    <row r="161" spans="2:5" ht="45" hidden="1" x14ac:dyDescent="0.25">
      <c r="B161" s="208" t="s">
        <v>404</v>
      </c>
      <c r="C161" s="209" t="s">
        <v>862</v>
      </c>
      <c r="D161" s="209" t="s">
        <v>310</v>
      </c>
      <c r="E161" s="209" t="s">
        <v>822</v>
      </c>
    </row>
    <row r="162" spans="2:5" ht="45" hidden="1" x14ac:dyDescent="0.25">
      <c r="B162" s="208" t="s">
        <v>655</v>
      </c>
      <c r="C162" s="209" t="s">
        <v>862</v>
      </c>
      <c r="D162" s="209" t="s">
        <v>310</v>
      </c>
      <c r="E162" s="209" t="s">
        <v>822</v>
      </c>
    </row>
    <row r="163" spans="2:5" ht="45" hidden="1" x14ac:dyDescent="0.25">
      <c r="B163" s="208" t="s">
        <v>412</v>
      </c>
      <c r="C163" s="209" t="s">
        <v>862</v>
      </c>
      <c r="D163" s="209" t="s">
        <v>310</v>
      </c>
      <c r="E163" s="209" t="s">
        <v>822</v>
      </c>
    </row>
    <row r="164" spans="2:5" ht="45" hidden="1" x14ac:dyDescent="0.25">
      <c r="B164" s="208" t="s">
        <v>414</v>
      </c>
      <c r="C164" s="209" t="s">
        <v>862</v>
      </c>
      <c r="D164" s="209" t="s">
        <v>310</v>
      </c>
      <c r="E164" s="209" t="s">
        <v>822</v>
      </c>
    </row>
    <row r="165" spans="2:5" ht="45" hidden="1" x14ac:dyDescent="0.25">
      <c r="B165" s="208" t="s">
        <v>656</v>
      </c>
      <c r="C165" s="209" t="s">
        <v>862</v>
      </c>
      <c r="D165" s="209" t="s">
        <v>310</v>
      </c>
      <c r="E165" s="209" t="s">
        <v>822</v>
      </c>
    </row>
    <row r="166" spans="2:5" ht="45" hidden="1" x14ac:dyDescent="0.25">
      <c r="B166" s="208" t="s">
        <v>809</v>
      </c>
      <c r="C166" s="209" t="s">
        <v>862</v>
      </c>
      <c r="D166" s="209" t="s">
        <v>310</v>
      </c>
      <c r="E166" s="209" t="s">
        <v>822</v>
      </c>
    </row>
    <row r="167" spans="2:5" ht="45" hidden="1" x14ac:dyDescent="0.25">
      <c r="B167" s="208" t="s">
        <v>657</v>
      </c>
      <c r="C167" s="209" t="s">
        <v>862</v>
      </c>
      <c r="D167" s="209" t="s">
        <v>310</v>
      </c>
      <c r="E167" s="209" t="s">
        <v>822</v>
      </c>
    </row>
    <row r="168" spans="2:5" ht="45" hidden="1" x14ac:dyDescent="0.25">
      <c r="B168" s="208" t="s">
        <v>658</v>
      </c>
      <c r="C168" s="209" t="s">
        <v>862</v>
      </c>
      <c r="D168" s="209" t="s">
        <v>310</v>
      </c>
      <c r="E168" s="209" t="s">
        <v>822</v>
      </c>
    </row>
    <row r="169" spans="2:5" ht="45" hidden="1" x14ac:dyDescent="0.25">
      <c r="B169" s="208" t="s">
        <v>424</v>
      </c>
      <c r="C169" s="209" t="s">
        <v>862</v>
      </c>
      <c r="D169" s="209" t="s">
        <v>419</v>
      </c>
      <c r="E169" s="209" t="s">
        <v>820</v>
      </c>
    </row>
    <row r="170" spans="2:5" ht="45" hidden="1" x14ac:dyDescent="0.25">
      <c r="B170" s="208" t="s">
        <v>811</v>
      </c>
      <c r="C170" s="209" t="s">
        <v>862</v>
      </c>
      <c r="D170" s="209" t="s">
        <v>419</v>
      </c>
      <c r="E170" s="209" t="s">
        <v>820</v>
      </c>
    </row>
    <row r="171" spans="2:5" ht="60" hidden="1" x14ac:dyDescent="0.25">
      <c r="B171" s="208" t="s">
        <v>508</v>
      </c>
      <c r="C171" s="209" t="s">
        <v>862</v>
      </c>
      <c r="D171" s="209" t="s">
        <v>496</v>
      </c>
      <c r="E171" s="209" t="s">
        <v>839</v>
      </c>
    </row>
  </sheetData>
  <autoFilter ref="B1:E171">
    <filterColumn colId="3">
      <filters>
        <filter val="VICEPRESIDENCIA JURIDICA"/>
        <filter val="VICEPRESIDENCIA JURIDICA / GERENCIA DE NEGOCIOS"/>
      </filters>
    </filterColumn>
  </autoFilter>
  <conditionalFormatting sqref="B79:B89">
    <cfRule type="duplicateValues" dxfId="4" priority="4"/>
  </conditionalFormatting>
  <conditionalFormatting sqref="B90:B105">
    <cfRule type="duplicateValues" dxfId="3" priority="3"/>
  </conditionalFormatting>
  <conditionalFormatting sqref="B107:B114">
    <cfRule type="duplicateValues" dxfId="2" priority="2"/>
  </conditionalFormatting>
  <conditionalFormatting sqref="B115">
    <cfRule type="duplicateValues" dxfId="1" priority="1"/>
  </conditionalFormatting>
  <conditionalFormatting sqref="B106 B1:B78 B116:B171">
    <cfRule type="duplicateValues" dxfId="0" priority="59"/>
  </conditionalFormatting>
  <pageMargins left="0.7" right="0.7" top="0.75" bottom="0.75" header="0.3" footer="0.3"/>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'T:\t_ameneses\[Contratos 2018 V2.xlsx]LISTAS'!#REF!</xm:f>
          </x14:formula1>
          <xm:sqref>E32 E122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workbookViewId="0">
      <selection activeCell="A21" sqref="A21"/>
    </sheetView>
  </sheetViews>
  <sheetFormatPr baseColWidth="10" defaultRowHeight="15" x14ac:dyDescent="0.25"/>
  <cols>
    <col min="1" max="1" width="51" customWidth="1"/>
  </cols>
  <sheetData>
    <row r="1" spans="1:7" x14ac:dyDescent="0.25">
      <c r="A1" s="229" t="s">
        <v>633</v>
      </c>
      <c r="B1" s="229" t="s">
        <v>865</v>
      </c>
      <c r="C1" s="229" t="s">
        <v>858</v>
      </c>
      <c r="D1" s="229" t="s">
        <v>860</v>
      </c>
      <c r="E1" s="229" t="s">
        <v>859</v>
      </c>
      <c r="F1" s="229" t="s">
        <v>862</v>
      </c>
      <c r="G1" s="229" t="s">
        <v>861</v>
      </c>
    </row>
    <row r="2" spans="1:7" x14ac:dyDescent="0.25">
      <c r="A2" s="226" t="s">
        <v>832</v>
      </c>
      <c r="B2" s="228">
        <v>1</v>
      </c>
      <c r="C2" s="228"/>
      <c r="D2" s="228"/>
      <c r="E2" s="228">
        <v>1</v>
      </c>
      <c r="F2" s="228"/>
      <c r="G2" s="228"/>
    </row>
    <row r="3" spans="1:7" x14ac:dyDescent="0.25">
      <c r="A3" s="226" t="s">
        <v>835</v>
      </c>
      <c r="B3" s="228">
        <v>7</v>
      </c>
      <c r="C3" s="228">
        <v>6</v>
      </c>
      <c r="D3" s="228">
        <v>1</v>
      </c>
      <c r="E3" s="228"/>
      <c r="F3" s="228"/>
      <c r="G3" s="228"/>
    </row>
    <row r="4" spans="1:7" x14ac:dyDescent="0.25">
      <c r="A4" s="226" t="s">
        <v>855</v>
      </c>
      <c r="B4" s="228">
        <v>6</v>
      </c>
      <c r="C4" s="228">
        <v>2</v>
      </c>
      <c r="D4" s="228"/>
      <c r="E4" s="228"/>
      <c r="F4" s="228">
        <v>4</v>
      </c>
      <c r="G4" s="228"/>
    </row>
    <row r="5" spans="1:7" x14ac:dyDescent="0.25">
      <c r="A5" s="226" t="s">
        <v>822</v>
      </c>
      <c r="B5" s="228">
        <v>92</v>
      </c>
      <c r="C5" s="228">
        <v>43</v>
      </c>
      <c r="D5" s="228">
        <v>8</v>
      </c>
      <c r="E5" s="228">
        <v>6</v>
      </c>
      <c r="F5" s="228">
        <v>25</v>
      </c>
      <c r="G5" s="228">
        <v>10</v>
      </c>
    </row>
    <row r="6" spans="1:7" x14ac:dyDescent="0.25">
      <c r="A6" s="226" t="s">
        <v>824</v>
      </c>
      <c r="B6" s="228">
        <v>1</v>
      </c>
      <c r="C6" s="228">
        <v>1</v>
      </c>
      <c r="D6" s="228"/>
      <c r="E6" s="228"/>
      <c r="F6" s="228"/>
      <c r="G6" s="228"/>
    </row>
    <row r="7" spans="1:7" x14ac:dyDescent="0.25">
      <c r="A7" s="226" t="s">
        <v>863</v>
      </c>
      <c r="B7" s="228">
        <v>2</v>
      </c>
      <c r="C7" s="228">
        <v>1</v>
      </c>
      <c r="D7" s="228"/>
      <c r="E7" s="228"/>
      <c r="F7" s="228">
        <v>1</v>
      </c>
      <c r="G7" s="228"/>
    </row>
    <row r="8" spans="1:7" x14ac:dyDescent="0.25">
      <c r="A8" s="226" t="s">
        <v>842</v>
      </c>
      <c r="B8" s="228">
        <v>6</v>
      </c>
      <c r="C8" s="228">
        <v>6</v>
      </c>
      <c r="D8" s="228"/>
      <c r="E8" s="228"/>
      <c r="F8" s="228"/>
      <c r="G8" s="228"/>
    </row>
    <row r="9" spans="1:7" x14ac:dyDescent="0.25">
      <c r="A9" s="226" t="s">
        <v>820</v>
      </c>
      <c r="B9" s="228">
        <v>24</v>
      </c>
      <c r="C9" s="228">
        <v>19</v>
      </c>
      <c r="D9" s="228">
        <v>2</v>
      </c>
      <c r="E9" s="228">
        <v>1</v>
      </c>
      <c r="F9" s="228">
        <v>2</v>
      </c>
      <c r="G9" s="228"/>
    </row>
    <row r="10" spans="1:7" x14ac:dyDescent="0.25">
      <c r="A10" s="226" t="s">
        <v>839</v>
      </c>
      <c r="B10" s="228">
        <v>5</v>
      </c>
      <c r="C10" s="228">
        <v>1</v>
      </c>
      <c r="D10" s="228"/>
      <c r="E10" s="228">
        <v>2</v>
      </c>
      <c r="F10" s="228">
        <v>1</v>
      </c>
      <c r="G10" s="228">
        <v>1</v>
      </c>
    </row>
    <row r="11" spans="1:7" x14ac:dyDescent="0.25">
      <c r="A11" s="226" t="s">
        <v>826</v>
      </c>
      <c r="B11" s="228">
        <v>13</v>
      </c>
      <c r="C11" s="228">
        <v>13</v>
      </c>
      <c r="D11" s="228"/>
      <c r="E11" s="228"/>
      <c r="F11" s="228"/>
      <c r="G11" s="228"/>
    </row>
    <row r="12" spans="1:7" x14ac:dyDescent="0.25">
      <c r="A12" s="226" t="s">
        <v>818</v>
      </c>
      <c r="B12" s="228">
        <v>13</v>
      </c>
      <c r="C12" s="228">
        <v>11</v>
      </c>
      <c r="D12" s="228">
        <v>1</v>
      </c>
      <c r="E12" s="228">
        <v>1</v>
      </c>
      <c r="F12" s="228"/>
      <c r="G12" s="228"/>
    </row>
    <row r="13" spans="1:7" x14ac:dyDescent="0.25">
      <c r="A13" s="227" t="s">
        <v>865</v>
      </c>
      <c r="B13" s="230">
        <v>170</v>
      </c>
      <c r="C13" s="230">
        <v>103</v>
      </c>
      <c r="D13" s="230">
        <v>12</v>
      </c>
      <c r="E13" s="230">
        <v>11</v>
      </c>
      <c r="F13" s="230">
        <v>33</v>
      </c>
      <c r="G13" s="230">
        <v>11</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5"/>
  <sheetViews>
    <sheetView view="pageBreakPreview" zoomScaleNormal="100" zoomScaleSheetLayoutView="100" workbookViewId="0">
      <selection activeCell="B56" sqref="B56"/>
    </sheetView>
  </sheetViews>
  <sheetFormatPr baseColWidth="10" defaultColWidth="11.42578125" defaultRowHeight="15" x14ac:dyDescent="0.25"/>
  <cols>
    <col min="1" max="1" width="13.85546875" style="12" customWidth="1"/>
    <col min="2" max="2" width="85.85546875" customWidth="1"/>
  </cols>
  <sheetData>
    <row r="1" spans="1:2" x14ac:dyDescent="0.25">
      <c r="A1" s="13" t="s">
        <v>514</v>
      </c>
      <c r="B1" s="13" t="s">
        <v>515</v>
      </c>
    </row>
    <row r="2" spans="1:2" x14ac:dyDescent="0.25">
      <c r="A2" s="12">
        <v>72101511</v>
      </c>
      <c r="B2" t="s">
        <v>516</v>
      </c>
    </row>
    <row r="3" spans="1:2" x14ac:dyDescent="0.25">
      <c r="A3" s="12">
        <v>72102100</v>
      </c>
      <c r="B3" t="s">
        <v>517</v>
      </c>
    </row>
    <row r="4" spans="1:2" x14ac:dyDescent="0.25">
      <c r="A4" s="12">
        <v>72102103</v>
      </c>
      <c r="B4" t="s">
        <v>518</v>
      </c>
    </row>
    <row r="5" spans="1:2" x14ac:dyDescent="0.25">
      <c r="A5" s="12">
        <v>72102106</v>
      </c>
      <c r="B5" t="s">
        <v>519</v>
      </c>
    </row>
    <row r="6" spans="1:2" x14ac:dyDescent="0.25">
      <c r="A6" s="12">
        <v>72121103</v>
      </c>
      <c r="B6" t="s">
        <v>520</v>
      </c>
    </row>
    <row r="7" spans="1:2" x14ac:dyDescent="0.25">
      <c r="A7" s="12">
        <v>72151600</v>
      </c>
      <c r="B7" t="s">
        <v>521</v>
      </c>
    </row>
    <row r="8" spans="1:2" x14ac:dyDescent="0.25">
      <c r="A8" s="12">
        <v>72151604</v>
      </c>
      <c r="B8" t="s">
        <v>522</v>
      </c>
    </row>
    <row r="9" spans="1:2" x14ac:dyDescent="0.25">
      <c r="A9" s="12">
        <v>72151605</v>
      </c>
      <c r="B9" t="s">
        <v>523</v>
      </c>
    </row>
    <row r="10" spans="1:2" x14ac:dyDescent="0.25">
      <c r="A10" s="12">
        <v>72151700</v>
      </c>
      <c r="B10" s="1" t="s">
        <v>524</v>
      </c>
    </row>
    <row r="11" spans="1:2" x14ac:dyDescent="0.25">
      <c r="A11" s="12">
        <v>72151701</v>
      </c>
      <c r="B11" t="s">
        <v>525</v>
      </c>
    </row>
    <row r="12" spans="1:2" x14ac:dyDescent="0.25">
      <c r="A12" s="12">
        <v>72151702</v>
      </c>
      <c r="B12" t="s">
        <v>526</v>
      </c>
    </row>
    <row r="13" spans="1:2" x14ac:dyDescent="0.25">
      <c r="A13" s="12">
        <v>72151703</v>
      </c>
      <c r="B13" t="s">
        <v>527</v>
      </c>
    </row>
    <row r="14" spans="1:2" x14ac:dyDescent="0.25">
      <c r="A14" s="12">
        <v>72152000</v>
      </c>
      <c r="B14" t="s">
        <v>528</v>
      </c>
    </row>
    <row r="15" spans="1:2" x14ac:dyDescent="0.25">
      <c r="A15" s="12">
        <v>72152001</v>
      </c>
      <c r="B15" t="s">
        <v>529</v>
      </c>
    </row>
    <row r="16" spans="1:2" x14ac:dyDescent="0.25">
      <c r="A16" s="12">
        <v>72153000</v>
      </c>
      <c r="B16" t="s">
        <v>530</v>
      </c>
    </row>
    <row r="17" spans="1:2" x14ac:dyDescent="0.25">
      <c r="A17" s="12">
        <v>72153002</v>
      </c>
      <c r="B17" t="s">
        <v>531</v>
      </c>
    </row>
    <row r="18" spans="1:2" x14ac:dyDescent="0.25">
      <c r="A18" s="12">
        <v>77101700</v>
      </c>
      <c r="B18" t="s">
        <v>532</v>
      </c>
    </row>
    <row r="19" spans="1:2" x14ac:dyDescent="0.25">
      <c r="A19" s="12">
        <v>77101800</v>
      </c>
      <c r="B19" t="s">
        <v>533</v>
      </c>
    </row>
    <row r="20" spans="1:2" x14ac:dyDescent="0.25">
      <c r="A20" s="12">
        <v>78102200</v>
      </c>
      <c r="B20" t="s">
        <v>534</v>
      </c>
    </row>
    <row r="21" spans="1:2" x14ac:dyDescent="0.25">
      <c r="A21" s="12">
        <v>78102201</v>
      </c>
      <c r="B21" t="s">
        <v>535</v>
      </c>
    </row>
    <row r="22" spans="1:2" x14ac:dyDescent="0.25">
      <c r="A22" s="12">
        <v>78102202</v>
      </c>
      <c r="B22" t="s">
        <v>536</v>
      </c>
    </row>
    <row r="23" spans="1:2" x14ac:dyDescent="0.25">
      <c r="A23" s="12">
        <v>78102203</v>
      </c>
      <c r="B23" t="s">
        <v>537</v>
      </c>
    </row>
    <row r="24" spans="1:2" x14ac:dyDescent="0.25">
      <c r="A24" s="12">
        <v>78102204</v>
      </c>
      <c r="B24" t="s">
        <v>538</v>
      </c>
    </row>
    <row r="25" spans="1:2" x14ac:dyDescent="0.25">
      <c r="A25" s="12">
        <v>78102205</v>
      </c>
      <c r="B25" t="s">
        <v>539</v>
      </c>
    </row>
    <row r="26" spans="1:2" x14ac:dyDescent="0.25">
      <c r="A26" s="12">
        <v>78102206</v>
      </c>
      <c r="B26" t="s">
        <v>540</v>
      </c>
    </row>
    <row r="27" spans="1:2" x14ac:dyDescent="0.25">
      <c r="A27" s="12">
        <v>78111502</v>
      </c>
      <c r="B27" t="s">
        <v>541</v>
      </c>
    </row>
    <row r="28" spans="1:2" x14ac:dyDescent="0.25">
      <c r="A28" s="12">
        <v>80101500</v>
      </c>
      <c r="B28" t="s">
        <v>542</v>
      </c>
    </row>
    <row r="29" spans="1:2" x14ac:dyDescent="0.25">
      <c r="A29" s="12">
        <v>80101501</v>
      </c>
      <c r="B29" t="s">
        <v>543</v>
      </c>
    </row>
    <row r="30" spans="1:2" x14ac:dyDescent="0.25">
      <c r="A30" s="12">
        <v>80101502</v>
      </c>
      <c r="B30" t="s">
        <v>544</v>
      </c>
    </row>
    <row r="31" spans="1:2" x14ac:dyDescent="0.25">
      <c r="A31" s="12">
        <v>80101503</v>
      </c>
      <c r="B31" t="s">
        <v>545</v>
      </c>
    </row>
    <row r="32" spans="1:2" x14ac:dyDescent="0.25">
      <c r="A32" s="12">
        <v>80101504</v>
      </c>
      <c r="B32" t="s">
        <v>546</v>
      </c>
    </row>
    <row r="33" spans="1:2" x14ac:dyDescent="0.25">
      <c r="A33" s="12">
        <v>80101505</v>
      </c>
      <c r="B33" t="s">
        <v>547</v>
      </c>
    </row>
    <row r="34" spans="1:2" x14ac:dyDescent="0.25">
      <c r="A34" s="12">
        <v>80101506</v>
      </c>
      <c r="B34" t="s">
        <v>548</v>
      </c>
    </row>
    <row r="35" spans="1:2" x14ac:dyDescent="0.25">
      <c r="A35" s="12">
        <v>80101507</v>
      </c>
      <c r="B35" t="s">
        <v>549</v>
      </c>
    </row>
    <row r="36" spans="1:2" x14ac:dyDescent="0.25">
      <c r="A36" s="12">
        <v>80101508</v>
      </c>
      <c r="B36" t="s">
        <v>550</v>
      </c>
    </row>
    <row r="37" spans="1:2" x14ac:dyDescent="0.25">
      <c r="A37" s="12">
        <v>80101509</v>
      </c>
      <c r="B37" t="s">
        <v>551</v>
      </c>
    </row>
    <row r="38" spans="1:2" x14ac:dyDescent="0.25">
      <c r="A38" s="12">
        <v>80101510</v>
      </c>
      <c r="B38" t="s">
        <v>552</v>
      </c>
    </row>
    <row r="39" spans="1:2" x14ac:dyDescent="0.25">
      <c r="A39" s="12">
        <v>80101511</v>
      </c>
      <c r="B39" t="s">
        <v>553</v>
      </c>
    </row>
    <row r="40" spans="1:2" x14ac:dyDescent="0.25">
      <c r="A40" s="12">
        <v>80110000</v>
      </c>
      <c r="B40" t="s">
        <v>554</v>
      </c>
    </row>
    <row r="41" spans="1:2" x14ac:dyDescent="0.25">
      <c r="A41" s="12">
        <v>80111500</v>
      </c>
      <c r="B41" t="s">
        <v>555</v>
      </c>
    </row>
    <row r="42" spans="1:2" x14ac:dyDescent="0.25">
      <c r="A42" s="12">
        <v>80111504</v>
      </c>
      <c r="B42" t="s">
        <v>556</v>
      </c>
    </row>
    <row r="43" spans="1:2" x14ac:dyDescent="0.25">
      <c r="A43" s="12">
        <v>80111509</v>
      </c>
      <c r="B43" t="s">
        <v>557</v>
      </c>
    </row>
    <row r="44" spans="1:2" x14ac:dyDescent="0.25">
      <c r="A44" s="12">
        <v>80111600</v>
      </c>
      <c r="B44" t="s">
        <v>558</v>
      </c>
    </row>
    <row r="45" spans="1:2" x14ac:dyDescent="0.25">
      <c r="A45" s="12">
        <v>80111700</v>
      </c>
      <c r="B45" t="s">
        <v>559</v>
      </c>
    </row>
    <row r="46" spans="1:2" x14ac:dyDescent="0.25">
      <c r="A46" s="12">
        <v>80111701</v>
      </c>
      <c r="B46" t="s">
        <v>560</v>
      </c>
    </row>
    <row r="47" spans="1:2" x14ac:dyDescent="0.25">
      <c r="A47" s="12">
        <v>80111702</v>
      </c>
      <c r="B47" s="1" t="s">
        <v>561</v>
      </c>
    </row>
    <row r="48" spans="1:2" x14ac:dyDescent="0.25">
      <c r="A48" s="12">
        <v>80111703</v>
      </c>
      <c r="B48" s="1" t="s">
        <v>562</v>
      </c>
    </row>
    <row r="49" spans="1:2" x14ac:dyDescent="0.25">
      <c r="A49" s="12">
        <v>80120000</v>
      </c>
      <c r="B49" t="s">
        <v>563</v>
      </c>
    </row>
    <row r="50" spans="1:2" x14ac:dyDescent="0.25">
      <c r="A50" s="12">
        <v>80121500</v>
      </c>
      <c r="B50" t="s">
        <v>564</v>
      </c>
    </row>
    <row r="51" spans="1:2" x14ac:dyDescent="0.25">
      <c r="A51" s="12">
        <v>80121600</v>
      </c>
      <c r="B51" t="s">
        <v>565</v>
      </c>
    </row>
    <row r="52" spans="1:2" x14ac:dyDescent="0.25">
      <c r="A52" s="12">
        <v>80121601</v>
      </c>
      <c r="B52" t="s">
        <v>566</v>
      </c>
    </row>
    <row r="53" spans="1:2" x14ac:dyDescent="0.25">
      <c r="A53" s="12">
        <v>80121602</v>
      </c>
      <c r="B53" t="s">
        <v>567</v>
      </c>
    </row>
    <row r="54" spans="1:2" x14ac:dyDescent="0.25">
      <c r="A54" s="12">
        <v>80121603</v>
      </c>
      <c r="B54" t="s">
        <v>568</v>
      </c>
    </row>
    <row r="55" spans="1:2" x14ac:dyDescent="0.25">
      <c r="A55" s="12">
        <v>80121604</v>
      </c>
      <c r="B55" t="s">
        <v>569</v>
      </c>
    </row>
    <row r="56" spans="1:2" x14ac:dyDescent="0.25">
      <c r="A56" s="12">
        <v>80121605</v>
      </c>
      <c r="B56" t="s">
        <v>570</v>
      </c>
    </row>
    <row r="57" spans="1:2" x14ac:dyDescent="0.25">
      <c r="A57" s="12">
        <v>80121606</v>
      </c>
      <c r="B57" t="s">
        <v>571</v>
      </c>
    </row>
    <row r="58" spans="1:2" x14ac:dyDescent="0.25">
      <c r="A58" s="12">
        <v>80121607</v>
      </c>
      <c r="B58" t="s">
        <v>572</v>
      </c>
    </row>
    <row r="59" spans="1:2" x14ac:dyDescent="0.25">
      <c r="A59" s="12">
        <v>80121608</v>
      </c>
      <c r="B59" t="s">
        <v>573</v>
      </c>
    </row>
    <row r="60" spans="1:2" x14ac:dyDescent="0.25">
      <c r="A60" s="12">
        <v>80121609</v>
      </c>
      <c r="B60" t="s">
        <v>574</v>
      </c>
    </row>
    <row r="61" spans="1:2" x14ac:dyDescent="0.25">
      <c r="A61" s="12">
        <v>80121610</v>
      </c>
      <c r="B61" t="s">
        <v>575</v>
      </c>
    </row>
    <row r="62" spans="1:2" x14ac:dyDescent="0.25">
      <c r="A62" s="12">
        <v>80121700</v>
      </c>
      <c r="B62" t="s">
        <v>576</v>
      </c>
    </row>
    <row r="63" spans="1:2" x14ac:dyDescent="0.25">
      <c r="A63" s="12">
        <v>80121701</v>
      </c>
      <c r="B63" t="s">
        <v>577</v>
      </c>
    </row>
    <row r="64" spans="1:2" x14ac:dyDescent="0.25">
      <c r="A64" s="12">
        <v>80121702</v>
      </c>
      <c r="B64" t="s">
        <v>578</v>
      </c>
    </row>
    <row r="65" spans="1:2" x14ac:dyDescent="0.25">
      <c r="A65" s="12">
        <v>80121703</v>
      </c>
      <c r="B65" t="s">
        <v>579</v>
      </c>
    </row>
    <row r="66" spans="1:2" x14ac:dyDescent="0.25">
      <c r="A66" s="12">
        <v>80121704</v>
      </c>
      <c r="B66" t="s">
        <v>580</v>
      </c>
    </row>
    <row r="67" spans="1:2" x14ac:dyDescent="0.25">
      <c r="A67" s="12">
        <v>80121705</v>
      </c>
      <c r="B67" t="s">
        <v>581</v>
      </c>
    </row>
    <row r="68" spans="1:2" x14ac:dyDescent="0.25">
      <c r="A68" s="12">
        <v>80121706</v>
      </c>
      <c r="B68" t="s">
        <v>582</v>
      </c>
    </row>
    <row r="69" spans="1:2" x14ac:dyDescent="0.25">
      <c r="A69" s="12">
        <v>80121707</v>
      </c>
      <c r="B69" t="s">
        <v>583</v>
      </c>
    </row>
    <row r="70" spans="1:2" x14ac:dyDescent="0.25">
      <c r="A70" s="12">
        <v>80130000</v>
      </c>
      <c r="B70" t="s">
        <v>584</v>
      </c>
    </row>
    <row r="71" spans="1:2" x14ac:dyDescent="0.25">
      <c r="A71" s="12">
        <v>80131500</v>
      </c>
      <c r="B71" t="s">
        <v>585</v>
      </c>
    </row>
    <row r="72" spans="1:2" x14ac:dyDescent="0.25">
      <c r="A72" s="12">
        <v>80131502</v>
      </c>
      <c r="B72" t="s">
        <v>586</v>
      </c>
    </row>
    <row r="73" spans="1:2" x14ac:dyDescent="0.25">
      <c r="A73" s="12">
        <v>80131503</v>
      </c>
      <c r="B73" t="s">
        <v>587</v>
      </c>
    </row>
    <row r="74" spans="1:2" x14ac:dyDescent="0.25">
      <c r="A74" s="12">
        <v>80131600</v>
      </c>
      <c r="B74" t="s">
        <v>588</v>
      </c>
    </row>
    <row r="75" spans="1:2" x14ac:dyDescent="0.25">
      <c r="A75" s="12">
        <v>80131601</v>
      </c>
      <c r="B75" t="s">
        <v>589</v>
      </c>
    </row>
    <row r="76" spans="1:2" x14ac:dyDescent="0.25">
      <c r="A76" s="12">
        <v>80131604</v>
      </c>
      <c r="B76" t="s">
        <v>590</v>
      </c>
    </row>
    <row r="77" spans="1:2" x14ac:dyDescent="0.25">
      <c r="A77" s="12">
        <v>80131605</v>
      </c>
      <c r="B77" t="s">
        <v>591</v>
      </c>
    </row>
    <row r="78" spans="1:2" x14ac:dyDescent="0.25">
      <c r="A78" s="12">
        <v>80131700</v>
      </c>
      <c r="B78" t="s">
        <v>592</v>
      </c>
    </row>
    <row r="79" spans="1:2" x14ac:dyDescent="0.25">
      <c r="A79" s="12">
        <v>80131701</v>
      </c>
      <c r="B79" t="s">
        <v>593</v>
      </c>
    </row>
    <row r="80" spans="1:2" x14ac:dyDescent="0.25">
      <c r="A80" s="12">
        <v>80131702</v>
      </c>
      <c r="B80" t="s">
        <v>594</v>
      </c>
    </row>
    <row r="81" spans="1:2" x14ac:dyDescent="0.25">
      <c r="A81" s="12">
        <v>80131703</v>
      </c>
      <c r="B81" t="s">
        <v>595</v>
      </c>
    </row>
    <row r="82" spans="1:2" x14ac:dyDescent="0.25">
      <c r="A82" s="12">
        <v>80131800</v>
      </c>
      <c r="B82" t="s">
        <v>596</v>
      </c>
    </row>
    <row r="83" spans="1:2" x14ac:dyDescent="0.25">
      <c r="A83" s="12">
        <v>80131801</v>
      </c>
      <c r="B83" t="s">
        <v>597</v>
      </c>
    </row>
    <row r="84" spans="1:2" x14ac:dyDescent="0.25">
      <c r="A84" s="12">
        <v>80131802</v>
      </c>
      <c r="B84" t="s">
        <v>598</v>
      </c>
    </row>
    <row r="85" spans="1:2" x14ac:dyDescent="0.25">
      <c r="A85" s="12">
        <v>80131803</v>
      </c>
      <c r="B85" t="s">
        <v>599</v>
      </c>
    </row>
    <row r="86" spans="1:2" x14ac:dyDescent="0.25">
      <c r="A86" s="12">
        <v>80141600</v>
      </c>
      <c r="B86" t="s">
        <v>600</v>
      </c>
    </row>
    <row r="87" spans="1:2" x14ac:dyDescent="0.25">
      <c r="A87" s="12">
        <v>80141604</v>
      </c>
      <c r="B87" t="s">
        <v>601</v>
      </c>
    </row>
    <row r="88" spans="1:2" x14ac:dyDescent="0.25">
      <c r="A88" s="12">
        <v>80141605</v>
      </c>
      <c r="B88" t="s">
        <v>602</v>
      </c>
    </row>
    <row r="89" spans="1:2" x14ac:dyDescent="0.25">
      <c r="A89" s="12">
        <v>80141607</v>
      </c>
      <c r="B89" t="s">
        <v>603</v>
      </c>
    </row>
    <row r="90" spans="1:2" x14ac:dyDescent="0.25">
      <c r="A90" s="12">
        <v>80141608</v>
      </c>
      <c r="B90" t="s">
        <v>604</v>
      </c>
    </row>
    <row r="91" spans="1:2" x14ac:dyDescent="0.25">
      <c r="A91" s="12">
        <v>80141611</v>
      </c>
      <c r="B91" t="s">
        <v>605</v>
      </c>
    </row>
    <row r="92" spans="1:2" x14ac:dyDescent="0.25">
      <c r="A92" s="12">
        <v>80141612</v>
      </c>
      <c r="B92" t="s">
        <v>606</v>
      </c>
    </row>
    <row r="93" spans="1:2" x14ac:dyDescent="0.25">
      <c r="A93" s="12">
        <v>80141616</v>
      </c>
      <c r="B93" t="s">
        <v>607</v>
      </c>
    </row>
    <row r="94" spans="1:2" x14ac:dyDescent="0.25">
      <c r="A94" s="12">
        <v>80141618</v>
      </c>
      <c r="B94" t="s">
        <v>608</v>
      </c>
    </row>
    <row r="95" spans="1:2" x14ac:dyDescent="0.25">
      <c r="A95" s="12">
        <v>80141624</v>
      </c>
      <c r="B95" t="s">
        <v>609</v>
      </c>
    </row>
    <row r="96" spans="1:2" x14ac:dyDescent="0.25">
      <c r="A96" s="12">
        <v>80141625</v>
      </c>
      <c r="B96" t="s">
        <v>610</v>
      </c>
    </row>
    <row r="97" spans="1:2" x14ac:dyDescent="0.25">
      <c r="A97" s="12">
        <v>80141626</v>
      </c>
      <c r="B97" t="s">
        <v>611</v>
      </c>
    </row>
    <row r="98" spans="1:2" x14ac:dyDescent="0.25">
      <c r="A98" s="12">
        <v>80141627</v>
      </c>
      <c r="B98" t="s">
        <v>612</v>
      </c>
    </row>
    <row r="99" spans="1:2" x14ac:dyDescent="0.25">
      <c r="A99" s="12">
        <v>80141629</v>
      </c>
      <c r="B99" t="s">
        <v>613</v>
      </c>
    </row>
    <row r="100" spans="1:2" x14ac:dyDescent="0.25">
      <c r="A100" s="12">
        <v>80141630</v>
      </c>
      <c r="B100" t="s">
        <v>614</v>
      </c>
    </row>
    <row r="101" spans="1:2" x14ac:dyDescent="0.25">
      <c r="A101" s="12">
        <v>80141700</v>
      </c>
      <c r="B101" t="s">
        <v>615</v>
      </c>
    </row>
    <row r="102" spans="1:2" x14ac:dyDescent="0.25">
      <c r="A102" s="12">
        <v>80141701</v>
      </c>
      <c r="B102" t="s">
        <v>616</v>
      </c>
    </row>
    <row r="103" spans="1:2" x14ac:dyDescent="0.25">
      <c r="A103" s="12">
        <v>80141702</v>
      </c>
      <c r="B103" t="s">
        <v>617</v>
      </c>
    </row>
    <row r="104" spans="1:2" x14ac:dyDescent="0.25">
      <c r="A104" s="12">
        <v>80141703</v>
      </c>
      <c r="B104" t="s">
        <v>618</v>
      </c>
    </row>
    <row r="105" spans="1:2" x14ac:dyDescent="0.25">
      <c r="A105" s="12">
        <v>80141900</v>
      </c>
      <c r="B105" t="s">
        <v>619</v>
      </c>
    </row>
    <row r="106" spans="1:2" x14ac:dyDescent="0.25">
      <c r="A106" s="12">
        <v>80141902</v>
      </c>
      <c r="B106" t="s">
        <v>620</v>
      </c>
    </row>
    <row r="107" spans="1:2" x14ac:dyDescent="0.25">
      <c r="A107" s="12">
        <v>80160000</v>
      </c>
      <c r="B107" t="s">
        <v>621</v>
      </c>
    </row>
    <row r="108" spans="1:2" x14ac:dyDescent="0.25">
      <c r="A108" s="12">
        <v>80161500</v>
      </c>
      <c r="B108" t="s">
        <v>622</v>
      </c>
    </row>
    <row r="109" spans="1:2" x14ac:dyDescent="0.25">
      <c r="A109" s="12">
        <v>80161501</v>
      </c>
      <c r="B109" t="s">
        <v>623</v>
      </c>
    </row>
    <row r="110" spans="1:2" x14ac:dyDescent="0.25">
      <c r="A110" s="12">
        <v>80161504</v>
      </c>
      <c r="B110" t="s">
        <v>624</v>
      </c>
    </row>
    <row r="111" spans="1:2" x14ac:dyDescent="0.25">
      <c r="A111" s="12">
        <v>80161506</v>
      </c>
      <c r="B111" t="s">
        <v>625</v>
      </c>
    </row>
    <row r="112" spans="1:2" x14ac:dyDescent="0.25">
      <c r="A112" s="12">
        <v>80161507</v>
      </c>
      <c r="B112" t="s">
        <v>626</v>
      </c>
    </row>
    <row r="113" spans="1:2" x14ac:dyDescent="0.25">
      <c r="A113" s="12">
        <v>80161508</v>
      </c>
      <c r="B113" t="s">
        <v>627</v>
      </c>
    </row>
    <row r="114" spans="1:2" x14ac:dyDescent="0.25">
      <c r="A114" s="12">
        <v>80161800</v>
      </c>
      <c r="B114" t="s">
        <v>628</v>
      </c>
    </row>
    <row r="115" spans="1:2" x14ac:dyDescent="0.25">
      <c r="A115" s="12">
        <v>80161801</v>
      </c>
      <c r="B115" t="s">
        <v>629</v>
      </c>
    </row>
  </sheetData>
  <pageMargins left="0.70866141732283472" right="0.70866141732283472" top="0.74803149606299213" bottom="0.74803149606299213" header="0.31496062992125984" footer="0.31496062992125984"/>
  <pageSetup scale="40" orientation="portrait" r:id="rId1"/>
  <headerFooter>
    <oddFooter>&amp;LVERSIÓN 1&amp;RFR-GAD-01-036</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6"/>
  <sheetViews>
    <sheetView workbookViewId="0">
      <selection activeCell="B6" sqref="B6"/>
    </sheetView>
  </sheetViews>
  <sheetFormatPr baseColWidth="10" defaultColWidth="11.42578125" defaultRowHeight="15" x14ac:dyDescent="0.25"/>
  <sheetData>
    <row r="1" spans="2:2" x14ac:dyDescent="0.25">
      <c r="B1" s="2" t="s">
        <v>630</v>
      </c>
    </row>
    <row r="2" spans="2:2" x14ac:dyDescent="0.25">
      <c r="B2" t="s">
        <v>50</v>
      </c>
    </row>
    <row r="3" spans="2:2" x14ac:dyDescent="0.25">
      <c r="B3" t="s">
        <v>631</v>
      </c>
    </row>
    <row r="4" spans="2:2" x14ac:dyDescent="0.25">
      <c r="B4" t="s">
        <v>632</v>
      </c>
    </row>
    <row r="6" spans="2:2" x14ac:dyDescent="0.25">
      <c r="B6" s="2" t="s">
        <v>633</v>
      </c>
    </row>
    <row r="7" spans="2:2" x14ac:dyDescent="0.25">
      <c r="B7" t="s">
        <v>76</v>
      </c>
    </row>
    <row r="8" spans="2:2" x14ac:dyDescent="0.25">
      <c r="B8" t="s">
        <v>634</v>
      </c>
    </row>
    <row r="9" spans="2:2" x14ac:dyDescent="0.25">
      <c r="B9" t="s">
        <v>635</v>
      </c>
    </row>
    <row r="10" spans="2:2" x14ac:dyDescent="0.25">
      <c r="B10" t="s">
        <v>103</v>
      </c>
    </row>
    <row r="11" spans="2:2" x14ac:dyDescent="0.25">
      <c r="B11" t="s">
        <v>636</v>
      </c>
    </row>
    <row r="12" spans="2:2" x14ac:dyDescent="0.25">
      <c r="B12" t="s">
        <v>88</v>
      </c>
    </row>
    <row r="13" spans="2:2" x14ac:dyDescent="0.25">
      <c r="B13" t="s">
        <v>637</v>
      </c>
    </row>
    <row r="14" spans="2:2" x14ac:dyDescent="0.25">
      <c r="B14" t="s">
        <v>638</v>
      </c>
    </row>
    <row r="15" spans="2:2" x14ac:dyDescent="0.25">
      <c r="B15" t="s">
        <v>639</v>
      </c>
    </row>
    <row r="16" spans="2:2" x14ac:dyDescent="0.25">
      <c r="B16" t="s">
        <v>640</v>
      </c>
    </row>
  </sheetData>
  <sortState ref="B7:B16">
    <sortCondition ref="B7"/>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FR-GAD-01-036</vt:lpstr>
      <vt:lpstr>Hoja3</vt:lpstr>
      <vt:lpstr>Hoja1</vt:lpstr>
      <vt:lpstr>Hoja4</vt:lpstr>
      <vt:lpstr>Códigos UNSPSC</vt:lpstr>
      <vt:lpstr>Hoja2</vt:lpstr>
      <vt:lpstr>'Códigos UNSPSC'!Área_de_impresión</vt:lpstr>
      <vt:lpstr>'FR-GAD-01-036'!Área_de_impresión</vt:lpstr>
    </vt:vector>
  </TitlesOfParts>
  <Manager/>
  <Company>Fiduprevisora S.A.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cromero</dc:creator>
  <cp:keywords/>
  <dc:description/>
  <cp:lastModifiedBy>Guanarita Gomez Juan Sebastian</cp:lastModifiedBy>
  <cp:revision/>
  <dcterms:created xsi:type="dcterms:W3CDTF">2014-02-28T16:00:40Z</dcterms:created>
  <dcterms:modified xsi:type="dcterms:W3CDTF">2022-01-28T16:15:16Z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